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19" firstSheet="1" activeTab="2"/>
  </bookViews>
  <sheets>
    <sheet name="ALC T1" sheetId="1" state="hidden" r:id="rId1"/>
    <sheet name="Y DE CALDERÓN - Y DE BORBÓN" sheetId="2" r:id="rId2"/>
    <sheet name="PC1" sheetId="3" r:id="rId3"/>
    <sheet name="PC2" sheetId="4" r:id="rId4"/>
    <sheet name="RC1" sheetId="5" state="hidden" r:id="rId5"/>
    <sheet name="Y DE BORBÓN - Y DE LAS PEÑAS" sheetId="6" r:id="rId6"/>
    <sheet name="RC2" sheetId="7" state="hidden" r:id="rId7"/>
    <sheet name="ALC T2" sheetId="8" state="hidden" r:id="rId8"/>
    <sheet name="&quot;Y&quot; DE LAS PEÑAS - PALESTINA" sheetId="9" r:id="rId9"/>
    <sheet name="PC3" sheetId="10" r:id="rId10"/>
    <sheet name="PC4" sheetId="11" r:id="rId11"/>
    <sheet name="PC5" sheetId="12" r:id="rId12"/>
    <sheet name="PC6" sheetId="13" r:id="rId13"/>
    <sheet name="PC7" sheetId="14" r:id="rId14"/>
    <sheet name="RC3" sheetId="15" state="hidden" r:id="rId15"/>
    <sheet name="PALESTINA - REDONDEL AEROPUERTO" sheetId="16" r:id="rId16"/>
    <sheet name="T4 A1" sheetId="17" state="hidden" r:id="rId17"/>
    <sheet name="T4 A2" sheetId="18" state="hidden" r:id="rId18"/>
    <sheet name="T4 A3" sheetId="19" state="hidden" r:id="rId19"/>
    <sheet name="T4 A4" sheetId="20" state="hidden" r:id="rId20"/>
    <sheet name="T4 A5" sheetId="21" state="hidden" r:id="rId21"/>
    <sheet name="ALC T4" sheetId="22" state="hidden" r:id="rId22"/>
    <sheet name="PC8" sheetId="23" r:id="rId23"/>
    <sheet name="PC9" sheetId="24" r:id="rId24"/>
    <sheet name="PC10" sheetId="25" r:id="rId25"/>
    <sheet name="PC11" sheetId="26" r:id="rId26"/>
    <sheet name="RC4" sheetId="27" state="hidden" r:id="rId27"/>
    <sheet name="REDONDEL DE TACHINA - SAN MATEO" sheetId="28" r:id="rId28"/>
    <sheet name="T6 A1" sheetId="29" state="hidden" r:id="rId29"/>
    <sheet name="T6 A2" sheetId="30" state="hidden" r:id="rId30"/>
    <sheet name="ALC T6" sheetId="31" state="hidden" r:id="rId31"/>
    <sheet name="PC12" sheetId="32" r:id="rId32"/>
    <sheet name="RC6" sheetId="33" state="hidden" r:id="rId33"/>
    <sheet name="RESUMEN PUNTOS CRITICOS" sheetId="34" r:id="rId34"/>
  </sheets>
  <externalReferences>
    <externalReference r:id="rId37"/>
  </externalReferences>
  <definedNames>
    <definedName name="_xlnm.Print_Area" localSheetId="11">'PC5'!$A$1:$J$48</definedName>
    <definedName name="_xlnm.Print_Area" localSheetId="33">'RESUMEN PUNTOS CRITICOS'!$A$1:$E$41</definedName>
  </definedNames>
  <calcPr fullCalcOnLoad="1"/>
</workbook>
</file>

<file path=xl/sharedStrings.xml><?xml version="1.0" encoding="utf-8"?>
<sst xmlns="http://schemas.openxmlformats.org/spreadsheetml/2006/main" count="5754" uniqueCount="316">
  <si>
    <t>MINISTERIO DE TRANSPORTE Y OBRAS PÚBLICAS</t>
  </si>
  <si>
    <t>DIRECCION DISTRITAL DE ESMERALDAS</t>
  </si>
  <si>
    <t>PROYECTO:</t>
  </si>
  <si>
    <t>UBICACIÓN:</t>
  </si>
  <si>
    <t>LONGITUD:</t>
  </si>
  <si>
    <t>m</t>
  </si>
  <si>
    <t>COORDENADAS:</t>
  </si>
  <si>
    <t>PROVINCIA:</t>
  </si>
  <si>
    <t>ESMERALDAS</t>
  </si>
  <si>
    <t>RUBRO</t>
  </si>
  <si>
    <t>DESCRIPCION</t>
  </si>
  <si>
    <t>UNIDAD</t>
  </si>
  <si>
    <t>CANTIDAD</t>
  </si>
  <si>
    <t>P.UNITARIO</t>
  </si>
  <si>
    <t>P.TOTAL</t>
  </si>
  <si>
    <t>302-1</t>
  </si>
  <si>
    <t>Desbroce, Desbosque y Limpieza</t>
  </si>
  <si>
    <t>ha.</t>
  </si>
  <si>
    <t>301-2.06 (1)*</t>
  </si>
  <si>
    <t>m.</t>
  </si>
  <si>
    <t>303-2 (1)</t>
  </si>
  <si>
    <t>Excavación sin clasificación</t>
  </si>
  <si>
    <t>m3</t>
  </si>
  <si>
    <t>309-2(2)</t>
  </si>
  <si>
    <t>m3-Km</t>
  </si>
  <si>
    <t>402-2(1)</t>
  </si>
  <si>
    <t>Mejoramiento de la subrasante con suelo seleccionado</t>
  </si>
  <si>
    <t>309-6(5)E</t>
  </si>
  <si>
    <t>Sub-base Clase 3</t>
  </si>
  <si>
    <t>403-1</t>
  </si>
  <si>
    <t>405-1 (1)</t>
  </si>
  <si>
    <t>Asfalto MC para imprimación</t>
  </si>
  <si>
    <t>l.</t>
  </si>
  <si>
    <t>Base Clase 2</t>
  </si>
  <si>
    <t>m2</t>
  </si>
  <si>
    <t>301-3 (1)</t>
  </si>
  <si>
    <t>Remoción de hormigón (Armado)</t>
  </si>
  <si>
    <t>708-5(1)e</t>
  </si>
  <si>
    <t>U</t>
  </si>
  <si>
    <t>303-2(2)</t>
  </si>
  <si>
    <t>Excavación en Fango</t>
  </si>
  <si>
    <t>Excavación y relleno para estructuras</t>
  </si>
  <si>
    <t>508 (3)</t>
  </si>
  <si>
    <t>Gaviones</t>
  </si>
  <si>
    <t>503 (2)</t>
  </si>
  <si>
    <t>504 (1)</t>
  </si>
  <si>
    <t>606-1(2)</t>
  </si>
  <si>
    <t>Material filtrante</t>
  </si>
  <si>
    <t>405-5</t>
  </si>
  <si>
    <t>m3-km</t>
  </si>
  <si>
    <t>309-6(4)E</t>
  </si>
  <si>
    <t>309-6(8)E</t>
  </si>
  <si>
    <t>705-(1)</t>
  </si>
  <si>
    <t xml:space="preserve">TOTAL: </t>
  </si>
  <si>
    <t>PRESUPUESTO REFERENCIAL DE PUNTOS CRÌTICOS</t>
  </si>
  <si>
    <t>Carretera "Y" de San Lorenzo - Esmeraldas E-15</t>
  </si>
  <si>
    <t>SUBTRAMO:</t>
  </si>
  <si>
    <t>REMOSIÓN DE ESTRUCTURA EXISTENTE</t>
  </si>
  <si>
    <t>REPOSICIÓN Y MEJORAMIENTO DE LA VIA</t>
  </si>
  <si>
    <t>503 (5)</t>
  </si>
  <si>
    <t>Hormigón Ciclópeo</t>
  </si>
  <si>
    <t>606-1 (1b)</t>
  </si>
  <si>
    <t>SUB TRAMOS</t>
  </si>
  <si>
    <t>:PALESTINA (PUENTE RIO VERDE ) -  REDONDEL DEL AREROPUERTO</t>
  </si>
  <si>
    <t>30 M</t>
  </si>
  <si>
    <t>17 N 663104.64 m E 110702.94N</t>
  </si>
  <si>
    <t>402-2 (1)</t>
  </si>
  <si>
    <t>307-3 (1)</t>
  </si>
  <si>
    <t>Sub-base Clase 2</t>
  </si>
  <si>
    <t>Tubo de Hormigón Armado Ø 1500mm (Incluye el transporte)</t>
  </si>
  <si>
    <t>Acero de refuerzo en barras (fy = 4200 Kg/cm2)</t>
  </si>
  <si>
    <t>kg.</t>
  </si>
  <si>
    <t>PALESTINA (PUENTE RIO VERDE) - REDONDEL DEL AEROPUERTO</t>
  </si>
  <si>
    <t>2.800,00 m</t>
  </si>
  <si>
    <t>17N 659704,36 E 109830,22 N - H= 26 msnm</t>
  </si>
  <si>
    <t>Y de Calderon - Y de Borbon</t>
  </si>
  <si>
    <t>30 m</t>
  </si>
  <si>
    <t>17N 730994 E 115080 N - H= 196 msnm</t>
  </si>
  <si>
    <t>DESCRIPCION RUBRO</t>
  </si>
  <si>
    <t>P.U.</t>
  </si>
  <si>
    <t>P. TOTAL</t>
  </si>
  <si>
    <t>PRELIMINARES</t>
  </si>
  <si>
    <t>CONSTRUCCIÓN DE MURO</t>
  </si>
  <si>
    <t>Hormigón estructural de cemento Portland, Clase B (*) f´c = 210 Kg/cm2</t>
  </si>
  <si>
    <t>Acero de refuerzo en barras fy = 4200 Kg/cm2</t>
  </si>
  <si>
    <t>kg</t>
  </si>
  <si>
    <t>607-6E</t>
  </si>
  <si>
    <t xml:space="preserve">303-2 (5) </t>
  </si>
  <si>
    <t xml:space="preserve">511-1 (1) </t>
  </si>
  <si>
    <t>308-2 (1)</t>
  </si>
  <si>
    <t>TOTAL</t>
  </si>
  <si>
    <t>10 m</t>
  </si>
  <si>
    <t>17N 724238 E 116633 N - H= 200 msnm</t>
  </si>
  <si>
    <t>"Y" DE BORBÓN - "Y" DE LAS PEÑAS</t>
  </si>
  <si>
    <t>COORDENADAS UTM: 17 N 686814.84 E 116917.14N</t>
  </si>
  <si>
    <t>17N  E 661279,50 N 109809,00</t>
  </si>
  <si>
    <t>Hormigón estructural de cemento Portland, Clase D (f´c = 180 Kg/cm2) Replantillo</t>
  </si>
  <si>
    <t>ml</t>
  </si>
  <si>
    <t>508(3)</t>
  </si>
  <si>
    <t>10 M</t>
  </si>
  <si>
    <t>17 N E 658834,06 m N 109437,76 m</t>
  </si>
  <si>
    <t>REDONDEL DE TACHINA - SAN MATEO (EMPATE E20)</t>
  </si>
  <si>
    <t>Falla de estructura de la vía Abscisa 7 + 500 a 7 + 530 a costado derecho de la calzada, hundimiento y socavación. Alcantarilla deteriorada.</t>
  </si>
  <si>
    <t>30,00 m</t>
  </si>
  <si>
    <t>17 N 650881.16 m E 100829.92 m N - H= 17 msnm</t>
  </si>
  <si>
    <t>REDONDEL DE TACHINA - SAN MATEO (EMPATE E20).</t>
  </si>
  <si>
    <t>202 M</t>
  </si>
  <si>
    <t>17 N 651607.33 m E 99051.70 m N
17 N 651621.78 m E 98854.94 m N</t>
  </si>
  <si>
    <t>503 (1)</t>
  </si>
  <si>
    <t>OBRAS DE MANTENIMIENTO Y PINTURA</t>
  </si>
  <si>
    <t>507 (1)</t>
  </si>
  <si>
    <t>704-1 (3) Ea</t>
  </si>
  <si>
    <t>Y de Las Peñas - Palestina</t>
  </si>
  <si>
    <t>25 m</t>
  </si>
  <si>
    <t>20 m</t>
  </si>
  <si>
    <t>15 m</t>
  </si>
  <si>
    <t>17N 683454 E 117167 N - H= 202 msnm</t>
  </si>
  <si>
    <t>TRAMOS</t>
  </si>
  <si>
    <t>DESCRIPCION DEL PUNTO CRÍTICO</t>
  </si>
  <si>
    <t>MONTO REFERENCIAL</t>
  </si>
  <si>
    <t>SUBTOTAL TRAMO=</t>
  </si>
  <si>
    <t>Cambio de alcantarilla abscisa 16+700,PEGUE</t>
  </si>
  <si>
    <t>Cambio de alcantarilla abscisa 17+300, PEGUE</t>
  </si>
  <si>
    <t>CE-EE-1</t>
  </si>
  <si>
    <t>Replanteo</t>
  </si>
  <si>
    <t>m3/km</t>
  </si>
  <si>
    <t>1100 M</t>
  </si>
  <si>
    <t xml:space="preserve">W 658834,06 -  N 109437,76 </t>
  </si>
  <si>
    <t>PALESTINA (PUENTE RIO VERDE ) -  REDONDEL DEL AREROPUERTO</t>
  </si>
  <si>
    <t>Diferentes abscisas. Cambio de alcantarillas deterioradas de acero corrugado por tubería de Hormigón Armado.</t>
  </si>
  <si>
    <t>3.377,00 m</t>
  </si>
  <si>
    <t>CAMBIO DE ALCANTARILLA</t>
  </si>
  <si>
    <t>Excavación para cunetas y encauzamientos a mano</t>
  </si>
  <si>
    <t>503 (4)</t>
  </si>
  <si>
    <t>CONSTRUCCIÓN DE CUNETAS LATERALES</t>
  </si>
  <si>
    <t>23.300,00 M</t>
  </si>
  <si>
    <t>Revestimiento de cuentas con hormigón simple f´c=175 kg/cm2</t>
  </si>
  <si>
    <t>20.946,00 M</t>
  </si>
  <si>
    <t>Revestimiento de cuentas con hormigón simple f´c=175 kg/cm2, diferentes abscisas</t>
  </si>
  <si>
    <t>1.280,00 M</t>
  </si>
  <si>
    <t>7.690,00 M</t>
  </si>
  <si>
    <t>180,00 m</t>
  </si>
  <si>
    <r>
      <rPr>
        <sz val="10"/>
        <color indexed="8"/>
        <rFont val="Arial"/>
        <family val="2"/>
      </rPr>
      <t>503 (2)</t>
    </r>
  </si>
  <si>
    <r>
      <rPr>
        <sz val="10"/>
        <color indexed="8"/>
        <rFont val="Arial"/>
        <family val="2"/>
      </rPr>
      <t>504 (1)</t>
    </r>
  </si>
  <si>
    <r>
      <rPr>
        <sz val="10"/>
        <color indexed="8"/>
        <rFont val="Arial"/>
        <family val="2"/>
      </rPr>
      <t>403-1</t>
    </r>
  </si>
  <si>
    <t>Remoción de alcantarillas de tubo (*)</t>
  </si>
  <si>
    <t>406-8</t>
  </si>
  <si>
    <t>Fresado de pavimento asfáltico</t>
  </si>
  <si>
    <t>303-2 (5)</t>
  </si>
  <si>
    <t xml:space="preserve">503 (4) </t>
  </si>
  <si>
    <t>307-2 (1)</t>
  </si>
  <si>
    <t>Transporte de material de excavación ( Transporte libre 500 mts ) (&gt;20 &lt;=50 km)</t>
  </si>
  <si>
    <t>Transporte de mezcla asfáltica para capa de rodadura (&gt; 50 km.)</t>
  </si>
  <si>
    <t>Transporte de suelo seleccionado para mejoramiento de la subrasante (&gt;20 &lt;= 50 km.)</t>
  </si>
  <si>
    <t>Transporte de base clase 2 (&gt; 50 km.)</t>
  </si>
  <si>
    <t>Transporte de material filtrante (&gt; 50 km.)</t>
  </si>
  <si>
    <t>309-2(2) 5-10</t>
  </si>
  <si>
    <t>Transporte de material de excavación ( Transporte libre 500 mts ) (&gt;5 &lt;= 10 km)</t>
  </si>
  <si>
    <t>Transporte de piedra para gaviones (&gt; 50 km)</t>
  </si>
  <si>
    <t>404-1</t>
  </si>
  <si>
    <t>MR-113.E</t>
  </si>
  <si>
    <t>Bacheo asfáltico mayor</t>
  </si>
  <si>
    <t>Hormigón estructural de cemento Portland, Clase B (*) (f´c = 240 Kg/cm2)</t>
  </si>
  <si>
    <t>Hormigón estructural de cemento Portland, Clase D (*) (f´c = 175 kg/cm2, cunetas laterales e=10 cm</t>
  </si>
  <si>
    <t>601 (1A)*</t>
  </si>
  <si>
    <t>Tubo de hormigon armado para alcantarilla (*) (D=1200 mm),48"</t>
  </si>
  <si>
    <t>Escollera de Piedra Suelta D&gt;=0,60 m.</t>
  </si>
  <si>
    <t>Tuberia de PVC D=100mm</t>
  </si>
  <si>
    <t>Marcas de pavimento (Pintura) a=15cm</t>
  </si>
  <si>
    <t>Transporte de Sub Base clase 3 (&gt; 50 km.)</t>
  </si>
  <si>
    <t>Transporte de sub base Clase 3 (&gt; 50 km.)</t>
  </si>
  <si>
    <t>Transporte de piedra para escollera (&gt; 50 km)</t>
  </si>
  <si>
    <t>Hormigón estructural de cemento Portland, Clase D (*) (f´c = 175 kg/cm2, cunetas laterales e=10 cm)</t>
  </si>
  <si>
    <t>Tubo de hormigon armado para alcantarilla (*) (D=1500 mm),60"</t>
  </si>
  <si>
    <t>Señales a lado de la carretera (0,60x1,20) MTS</t>
  </si>
  <si>
    <t>SUB TRAMO</t>
  </si>
  <si>
    <t>SUB TRAMO:</t>
  </si>
  <si>
    <t>SUBTRAMO</t>
  </si>
  <si>
    <t>PRESUPUESTO REFERENCIAL DE PUNTOS CRÍTICOS</t>
  </si>
  <si>
    <t>Transporte de sub base Clase 2 (&gt; 50 km.)</t>
  </si>
  <si>
    <t>,27</t>
  </si>
  <si>
    <t>Transporte de material filtrante (&gt; 50 km)</t>
  </si>
  <si>
    <t>Transporte de subbase clase 3 (&gt; 50 km)</t>
  </si>
  <si>
    <t>401-4(1)</t>
  </si>
  <si>
    <t>Adoquinado de piedra</t>
  </si>
  <si>
    <t>606-1(1b)</t>
  </si>
  <si>
    <t>Geotextil para subdren NT-4000</t>
  </si>
  <si>
    <t xml:space="preserve">Capa de rodadura de hormigón asfáltico mezclado en planta de 15 cm. </t>
  </si>
  <si>
    <t>Excavacion  en suelo</t>
  </si>
  <si>
    <t>NUEVO</t>
  </si>
  <si>
    <t>ACCESOS</t>
  </si>
  <si>
    <t>703 (1)</t>
  </si>
  <si>
    <t>Abscisa 20+400 a 23+200. Estabilización de taludes a lo largo de todo el tramo.</t>
  </si>
  <si>
    <t>Arreglo en puente San Mateo, abscisa 8+450</t>
  </si>
  <si>
    <t>CANTIDADES TOTALES ALCANTARILLAS</t>
  </si>
  <si>
    <t>PALESTINA - REDONDEL AEROPUERTO</t>
  </si>
  <si>
    <t>REDONDEL DE TACHINA - SAN MATEO</t>
  </si>
  <si>
    <t xml:space="preserve">Diferentes abscisas. Cambio de alcantarillas deterioradas de acero corrugado por tubería de Hormigón Armado.
La tubería de acero corrugado a cambiar están en las abscisas:1+632, 1+805, 1+978, 2+151, 2+324, 2+500, 2+984, 3+180, 3+318, 3+900, 4+300, 4+500, 4+600, 4+800, 4+900, 5+300, 5+400, 5+700, 5+900+6+050, 6+400,, 6+600, 6+900, 7+502, 7+949, 8+000, 8+223, 8+493, 8+693, 8+853, 9+046, 9+183, 9+460, 9+683, 9+953, 10+307, 10+411, 10+657, 10+900, 11+100, 11+300, 11+500, 11+600, 11+800, 12+200, 12+400, 13+000, 13+200, 13+400, 13+700, 14+500, 14+700, 14+800, 15+100, 15+200, 15+500, 15+613, 15+786, 15+976, 16+177, 16+364, 16+592, 16+715, 16+899, 17+061, 17+358, 18+300, 18+484, 18+502, 18+691, 18+858, 19+062, 10+116, 19+286, 19+400, 19+814, 19+907, 20+029, 20+112, 20+207, 20+306, 20+392, 20+591, 20+749, 20+841, 21+015, 21+064, 21+568, 21+722, 21+985, 22+305, 22+607, 22+678, 22+734, 22+909, 24+398, 24+916, 26+043, 26+242, 26+365, 26+841, 27+075, 27+267, 27+643, 27+808, 28+050, 28+300, 28+526, 28+854, 29+055, 29+319, 29+594, 29+673, 30+039, 30+293, 30+505, 30+670, 30+745, 30+873, 31+130, 31+849, 31+906, 33+015, 33+492, 33+682, 33+802; y están detallados en el Anexo de alcantarillas.   </t>
  </si>
  <si>
    <t>Transporte de material de excavación ( Transporte libre 500 mts ) (&gt;5 &lt;=10 km)</t>
  </si>
  <si>
    <t>100 m</t>
  </si>
  <si>
    <t>17N 691511 E 116568 N - H= 201 msnm</t>
  </si>
  <si>
    <t>17N 687447 E 116084 N - H= 198 msnm</t>
  </si>
  <si>
    <t>UTM: 17 N 687097 E 116611 N</t>
  </si>
  <si>
    <t>Abscisa 16+400 Puente Lagarto. Construcción de Muros y encauzamientos</t>
  </si>
  <si>
    <t>Abscisa 26+500 Puente Río María Sector San Agustin. Construcción de Muros de Ala y Protección del estribo del puente y encauzamientos</t>
  </si>
  <si>
    <t>Abscisa 34+060 Puente Río Cayapas. Construcción de Muros de Ala y encauzamientos</t>
  </si>
  <si>
    <t>Abscisa 22+600 Puente Montalvo. Construcción de Muros y encauzamientos</t>
  </si>
  <si>
    <t>Abscisa 27+400 Puente Tapaila. Construcción de Muros y encauzamientos</t>
  </si>
  <si>
    <t>Abscisa 18+700 Puente Tacusa. Construcción de Muros de ala y encauzamientos</t>
  </si>
  <si>
    <t>MONTO TOTAL DE  12 PUNTOS CRÍTICOS</t>
  </si>
  <si>
    <r>
      <t>Drenaje y cambio de estructura de la vía</t>
    </r>
    <r>
      <rPr>
        <sz val="10"/>
        <color indexed="10"/>
        <rFont val="Arial"/>
        <family val="2"/>
      </rPr>
      <t xml:space="preserve"> (23+360 – 23+560)  </t>
    </r>
  </si>
  <si>
    <r>
      <t xml:space="preserve">Drenaje y cambio de estructura de la vía </t>
    </r>
    <r>
      <rPr>
        <sz val="10"/>
        <color indexed="10"/>
        <rFont val="Arial"/>
        <family val="2"/>
      </rPr>
      <t xml:space="preserve"> (23+680 – 23+780)  </t>
    </r>
  </si>
  <si>
    <t>Construcción de obras de drenaje y muros de ala, Camarones, abscisa 20+600 - 20+610</t>
  </si>
  <si>
    <t>Construcción de muro de escollera KM 22+700 - 23+900 (Camarones-Achilube)</t>
  </si>
  <si>
    <t>5,78</t>
  </si>
  <si>
    <t>TABLA DE CANTIDADES Y PRECIOS</t>
  </si>
  <si>
    <t>Nro</t>
  </si>
  <si>
    <t>Espcif</t>
  </si>
  <si>
    <t>PUNTOS CRITICOS  "Y" DE CALDERON - "Y" DE BORBÓN</t>
  </si>
  <si>
    <t>ABSCISA 26+500 PUENTE RIO MARÍA</t>
  </si>
  <si>
    <t>OBRAS PRELIMINARES</t>
  </si>
  <si>
    <t>DESBROCE, DESBOSQUE Y LIMPIEZA MTOP</t>
  </si>
  <si>
    <t>HA</t>
  </si>
  <si>
    <t>Excavación sin clasificación  MTOP</t>
  </si>
  <si>
    <t>ESTABILIZACIÓN DE TALUD</t>
  </si>
  <si>
    <r>
      <rPr>
        <sz val="8"/>
        <color indexed="8"/>
        <rFont val="Arial"/>
        <family val="2"/>
      </rPr>
      <t>307-2 (1)</t>
    </r>
  </si>
  <si>
    <t>Excavación y relleno para estructuras  MTOP</t>
  </si>
  <si>
    <t>Hormigón estructural de cemento Portland, Clase C (*)  f'c=180 kg/cm2  MTOP</t>
  </si>
  <si>
    <r>
      <rPr>
        <sz val="8"/>
        <color indexed="8"/>
        <rFont val="Arial"/>
        <family val="2"/>
      </rPr>
      <t>503 (2)</t>
    </r>
  </si>
  <si>
    <t>Hormigón estructural de cemento Portland, Clase B (*)  f'c= 210 kg/cm2   MTOP</t>
  </si>
  <si>
    <r>
      <rPr>
        <sz val="8"/>
        <color indexed="8"/>
        <rFont val="Arial"/>
        <family val="2"/>
      </rPr>
      <t>504 (1)</t>
    </r>
  </si>
  <si>
    <t>Acero de refuerzo en barras  MTOP</t>
  </si>
  <si>
    <t>Kg.</t>
  </si>
  <si>
    <t>Tubería de PVC D= 100 mm ( para drenaje )  MTOP</t>
  </si>
  <si>
    <t>Hormigón estructural de cemento Portland, Clase D (*)  f'c=175 kg/cm2, cunuetas laterales e=10 cm  MTOP</t>
  </si>
  <si>
    <t>304-1 (1)</t>
  </si>
  <si>
    <t>Material de préstamo local  MTOP</t>
  </si>
  <si>
    <t>LIMPIEZA Y RECONFORMACIÓN DE CAUSE</t>
  </si>
  <si>
    <t>Excavación en fango  MTOP</t>
  </si>
  <si>
    <t>Escollera de Piedra Suelta Diámetro =&gt; 0.60m MTOP</t>
  </si>
  <si>
    <t>Hormigón Ciclópeo  MTOP</t>
  </si>
  <si>
    <t>CONFORMACIÓN DE LA ESTRUCTURA DE LA VIA</t>
  </si>
  <si>
    <t>Acabado de la obra básica existente  MTOP</t>
  </si>
  <si>
    <r>
      <rPr>
        <sz val="8"/>
        <color indexed="8"/>
        <rFont val="Arial"/>
        <family val="2"/>
      </rPr>
      <t>403-1</t>
    </r>
  </si>
  <si>
    <t>Sub-base Clase 2  CLASE 2  MTOP</t>
  </si>
  <si>
    <t>Transporte de subbbase      Distancia de transporte &gt; 50  km  MTOP</t>
  </si>
  <si>
    <r>
      <rPr>
        <sz val="8"/>
        <color indexed="8"/>
        <rFont val="Arial"/>
        <family val="2"/>
      </rPr>
      <t>404-1</t>
    </r>
  </si>
  <si>
    <t>Base, Clase 3  CLASE 3  MTOP</t>
  </si>
  <si>
    <t>Transporte de base      Distancia de transporte &gt; 50 km  MTOP</t>
  </si>
  <si>
    <t>Asfalto MC para imprimación  MTOP</t>
  </si>
  <si>
    <t>Lts</t>
  </si>
  <si>
    <t>Capa de rodadura de hormigón asfáltico mezclado en planta de ....... cm. de espesor   0,15 m   c  MTOP</t>
  </si>
  <si>
    <t>509-6(5)E</t>
  </si>
  <si>
    <t xml:space="preserve">Transporte de mezcla asfáltica para capa de rodadura      Distancia de transporte &gt;50 km  MTOP </t>
  </si>
  <si>
    <t>DESALOJO DE MATERIAL</t>
  </si>
  <si>
    <t>Transporte de material de excavación ( Transporte libre 500 mts )      Distancia de transporte 5-10 km  MTOP</t>
  </si>
  <si>
    <t>ABSCISA 34+060 PUENTE RIO CAYAPAS</t>
  </si>
  <si>
    <t>Especif.</t>
  </si>
  <si>
    <t>PUNTOS CRITICOS  "Y" DE LAS PEÑAS - PALESTINA</t>
  </si>
  <si>
    <t>ABSCISA 16+400 PUENTE LAGARTO</t>
  </si>
  <si>
    <t>607 - 6E</t>
  </si>
  <si>
    <t>ABSCISA 22+600 PUENTE MONTALVO</t>
  </si>
  <si>
    <t xml:space="preserve">Drenaje y cambio de estructura de la vía (23+360 – 23+560)  </t>
  </si>
  <si>
    <t>200 m</t>
  </si>
  <si>
    <t>DRENAJE Y CAMBIO DE ESTRUCTURA DE LA VÍA (23+360 - 23+560)</t>
  </si>
  <si>
    <t>309-2 (1) 5-10</t>
  </si>
  <si>
    <t>Mejoramiento de la subrasante con suelo seleccionado  MTOP</t>
  </si>
  <si>
    <t>Transporte de suelo seleccionado para mejoramiento de la subrasante      Distancia de transporte &gt; 50 km  MTOP</t>
  </si>
  <si>
    <t>Sub-base Clase 3  MTOP</t>
  </si>
  <si>
    <t>Base, Clase 2  CLASE 2  MTOP</t>
  </si>
  <si>
    <t>Transporte de mezcla asfáltica para capa de rodadura      Distancia de transporte &gt;20&lt;=50 km  MTOP</t>
  </si>
  <si>
    <t>Remoción de hormigón Cunetas MTOP</t>
  </si>
  <si>
    <t xml:space="preserve">Geotextil para subdrén  4000 NT  MTOP </t>
  </si>
  <si>
    <t>606-1 (2)</t>
  </si>
  <si>
    <t>Material filtrante  MTOP</t>
  </si>
  <si>
    <t>Transporte de material filtrante  (&gt;50 Km) MTOP</t>
  </si>
  <si>
    <t>511-1 (1)</t>
  </si>
  <si>
    <t>Transporte de piedra para escollera      Distancia de transporte =&gt; 50 km  MTOP</t>
  </si>
  <si>
    <t>Gaviones  MTOP</t>
  </si>
  <si>
    <t>Transporte de piedra para gaviones      Distancia de transporte &gt; 50 km  MTOP</t>
  </si>
  <si>
    <t xml:space="preserve">Drenaje y cambio de estructura de la vía  (23+680 – 23+780)  </t>
  </si>
  <si>
    <t>DRENAJE Y CAMBIO DE ESTRUCTURA DE LA VÍA (23+680 - 23+780)</t>
  </si>
  <si>
    <t>ABSCISA 27+400 PUENTE TAPAILA</t>
  </si>
  <si>
    <t>511-1 (4)</t>
  </si>
  <si>
    <t>Guardacaminos      DOBLE  MTOP</t>
  </si>
  <si>
    <t>PUNTOS CRITICOS  PALESTINA (PUENTE RIO VERDE) - REDONDEL DE AEROPUERTO</t>
  </si>
  <si>
    <t>ABSCISA 18+700 PUENTE TACUSA</t>
  </si>
  <si>
    <t>Remoción de hormigón  HORMIGON ARMADO  MTOP</t>
  </si>
  <si>
    <t>Transporte de piedra para gaviones      Distancia de transporte 20-50 km  MTOP</t>
  </si>
  <si>
    <t>PUNTOS CRITICOS  PALESTINA (PUENTE RIO VERDE) - REDONDEL DEL AEREOPUERTO</t>
  </si>
  <si>
    <t>ESTABILIZACIÓN DE TALUDES (20+400 - 23+200)</t>
  </si>
  <si>
    <t>Transporte de suelo seleccionado para mejoramiento de la subrasante      Distancia de transporte &gt;10&lt;=20 km  MTOP</t>
  </si>
  <si>
    <t>Transporte de subbbase      Distancia de transporte &gt;10&lt;=20 km  MTOP</t>
  </si>
  <si>
    <t>Transporte de base      Distancia de transporte &gt;10&lt;=20 km  MTOP</t>
  </si>
  <si>
    <t>Transporte de mezcla asfáltica para capa de rodadura      Distancia de transporte &gt;10 &lt;= 20 km  MTOP</t>
  </si>
  <si>
    <t>ESPECIF.</t>
  </si>
  <si>
    <t>CONSTRUCCIÓN DE OBRAS DE DRENAJE Y MUROS DE ALA, CAMARONES ABSCISA 20+600 - 20+610</t>
  </si>
  <si>
    <t>CAMINO PROVICIONAL Y RETIRO DE ESTRUCTURAS</t>
  </si>
  <si>
    <t>31-3 (1)</t>
  </si>
  <si>
    <t>Excavación para cunetas y encauzamientos  A MANO  MTOP</t>
  </si>
  <si>
    <t>CONSTRUCCIÓN DE MUROS</t>
  </si>
  <si>
    <t>Hormigón estructural de cemento Portland, Clase A (*)  f'c=240 kg/cm2  MTOP</t>
  </si>
  <si>
    <t>Transporte de piedra para escollera      Distancia de transporte 10-20 km  MTOP</t>
  </si>
  <si>
    <t>PUNTOS CRITICOS  PALESTINA (PUENTE RIO VERDE) - REDONDEL DEL AEROPUERTO</t>
  </si>
  <si>
    <t>ABSCISA 22+700 - 23+900 CONSTRUCCIÓN DE MURO DE ESCOLLERA (CAMARONES - ACHILUBE)</t>
  </si>
  <si>
    <t>TRAMO REDONDEL DE TACHINA - SAN MATEO (EMPATE E20)</t>
  </si>
  <si>
    <t>ARREGLO EN PUENTE SAN MATEO, ABSCISA 8+450</t>
  </si>
  <si>
    <t>Hormigón estructural de cemento Portland, Clase A (*)  f'c=350 kg/cm2  MTOP</t>
  </si>
  <si>
    <t>Limpieza y pintura del acero estructural  MTOP</t>
  </si>
  <si>
    <t>Suma globa</t>
  </si>
  <si>
    <t>Barandales de acero para puentes (suministro, fabricación, montaje y pintura en protecciones vehículares, acero estructural ASTM A-36) MTOP</t>
  </si>
  <si>
    <t>503 (6)Eb</t>
  </si>
  <si>
    <t>Junta de Dilatación de Neopreno tipo JNA-70 Composan o similar</t>
  </si>
  <si>
    <t xml:space="preserve">La presente tabla de cantidades y precios a ejecutarse, se definirán en el estudio realizado por parte de la fiscalización contratada. </t>
  </si>
  <si>
    <t>DESCRIPCIÓN</t>
  </si>
  <si>
    <t>PUNTOS CRÍTICOS  PALESTINA (PUENTE RIO VERDE) - REDONDEL DEL AEROPUERTO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</si>
</sst>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-* #,##0.00_-;\-* #,##0.00_-;_-* &quot;-&quot;??_-;_-@_-"/>
    <numFmt numFmtId="181" formatCode="_-&quot;$&quot;\ * #,##0.00_-;\-&quot;$&quot;\ * #,##0.00_-;_-&quot;$&quot;\ * &quot;-&quot;??_-;_-@_-"/>
    <numFmt numFmtId="182" formatCode="#,##0.00\ _€"/>
    <numFmt numFmtId="183" formatCode="[$$-300A]\ #,##0.00"/>
    <numFmt numFmtId="184" formatCode="0\+000.00"/>
    <numFmt numFmtId="185" formatCode="_-* #,##0.00\ &quot;Pta&quot;_-;\-* #,##0.00\ &quot;Pta&quot;_-;_-* &quot;-&quot;??\ &quot;Pta&quot;_-;_-@_-"/>
    <numFmt numFmtId="186" formatCode="General_)"/>
    <numFmt numFmtId="187" formatCode="0&quot;+&quot;000.00"/>
    <numFmt numFmtId="188" formatCode="&quot;$&quot;\ #,##0.00"/>
    <numFmt numFmtId="189" formatCode="#,##0.000"/>
    <numFmt numFmtId="190" formatCode="#,##0.0000"/>
    <numFmt numFmtId="191" formatCode="#,#00"/>
    <numFmt numFmtId="192" formatCode="m&quot;ont&quot;h\ d&quot;, yyyy&quot;"/>
    <numFmt numFmtId="193" formatCode="#,##0.00&quot;    &quot;;\-#,##0.00&quot;    &quot;;&quot; -&quot;#&quot;    &quot;;@\ "/>
    <numFmt numFmtId="194" formatCode="#,"/>
    <numFmt numFmtId="195" formatCode="0.000"/>
    <numFmt numFmtId="196" formatCode="#,##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name val="Helv"/>
      <family val="0"/>
    </font>
    <font>
      <sz val="10"/>
      <name val="Courier"/>
      <family val="3"/>
    </font>
    <font>
      <sz val="8"/>
      <name val="Arial"/>
      <family val="2"/>
    </font>
    <font>
      <sz val="12"/>
      <name val="Tms Rmn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"/>
      <color indexed="8"/>
      <name val="Courier New"/>
      <family val="3"/>
    </font>
    <font>
      <i/>
      <sz val="11"/>
      <color indexed="23"/>
      <name val="Calibri"/>
      <family val="2"/>
    </font>
    <font>
      <i/>
      <sz val="1"/>
      <color indexed="8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b/>
      <sz val="12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4" fillId="3" borderId="0" applyNumberFormat="0" applyBorder="0" applyAlignment="0" applyProtection="0"/>
    <xf numFmtId="0" fontId="54" fillId="38" borderId="0" applyNumberFormat="0" applyBorder="0" applyAlignment="0" applyProtection="0"/>
    <xf numFmtId="0" fontId="15" fillId="39" borderId="1" applyNumberFormat="0" applyAlignment="0" applyProtection="0"/>
    <xf numFmtId="0" fontId="55" fillId="40" borderId="2" applyNumberFormat="0" applyAlignment="0" applyProtection="0"/>
    <xf numFmtId="0" fontId="56" fillId="41" borderId="3" applyNumberFormat="0" applyAlignment="0" applyProtection="0"/>
    <xf numFmtId="0" fontId="57" fillId="0" borderId="4" applyNumberFormat="0" applyFill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6" fillId="0" borderId="0">
      <alignment/>
      <protection locked="0"/>
    </xf>
    <xf numFmtId="0" fontId="58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2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9" fillId="49" borderId="2" applyNumberFormat="0" applyAlignment="0" applyProtection="0"/>
    <xf numFmtId="181" fontId="3" fillId="0" borderId="0" applyFont="0" applyFill="0" applyBorder="0" applyAlignment="0" applyProtection="0"/>
    <xf numFmtId="193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8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8" fillId="0" borderId="0">
      <alignment/>
      <protection locked="0"/>
    </xf>
    <xf numFmtId="191" fontId="16" fillId="0" borderId="0">
      <alignment/>
      <protection locked="0"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194" fontId="22" fillId="0" borderId="0">
      <alignment/>
      <protection locked="0"/>
    </xf>
    <xf numFmtId="194" fontId="22" fillId="0" borderId="0">
      <alignment/>
      <protection locked="0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63" fillId="51" borderId="0" applyNumberFormat="0" applyBorder="0" applyAlignment="0" applyProtection="0"/>
    <xf numFmtId="186" fontId="5" fillId="0" borderId="0">
      <alignment/>
      <protection/>
    </xf>
    <xf numFmtId="187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6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6" fillId="0" borderId="0">
      <alignment/>
      <protection/>
    </xf>
    <xf numFmtId="187" fontId="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187" fontId="6" fillId="0" borderId="0">
      <alignment/>
      <protection/>
    </xf>
    <xf numFmtId="0" fontId="0" fillId="52" borderId="8" applyNumberFormat="0" applyFont="0" applyAlignment="0" applyProtection="0"/>
    <xf numFmtId="0" fontId="23" fillId="39" borderId="9" applyNumberForma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6" fillId="40" borderId="10" applyNumberFormat="0" applyAlignment="0" applyProtection="0"/>
    <xf numFmtId="0" fontId="8" fillId="0" borderId="0" applyNumberFormat="0" applyFill="0" applyBorder="0" applyAlignment="0"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58" fillId="0" borderId="13" applyNumberFormat="0" applyFill="0" applyAlignment="0" applyProtection="0"/>
    <xf numFmtId="0" fontId="72" fillId="0" borderId="14" applyNumberFormat="0" applyFill="0" applyAlignment="0" applyProtection="0"/>
  </cellStyleXfs>
  <cellXfs count="450">
    <xf numFmtId="0" fontId="0" fillId="0" borderId="0" xfId="0" applyFont="1" applyAlignment="1">
      <alignment/>
    </xf>
    <xf numFmtId="0" fontId="65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17" fontId="3" fillId="0" borderId="0" xfId="0" applyNumberFormat="1" applyFont="1" applyFill="1" applyAlignment="1">
      <alignment horizontal="left" vertical="center" wrapText="1"/>
    </xf>
    <xf numFmtId="17" fontId="9" fillId="0" borderId="0" xfId="0" applyNumberFormat="1" applyFont="1" applyFill="1" applyAlignment="1">
      <alignment horizontal="left" vertical="center" wrapText="1"/>
    </xf>
    <xf numFmtId="4" fontId="3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center"/>
    </xf>
    <xf numFmtId="4" fontId="3" fillId="0" borderId="17" xfId="126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/>
    </xf>
    <xf numFmtId="4" fontId="3" fillId="0" borderId="19" xfId="126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center"/>
    </xf>
    <xf numFmtId="0" fontId="11" fillId="0" borderId="16" xfId="134" applyFont="1" applyBorder="1" applyAlignment="1">
      <alignment horizontal="center" vertical="center"/>
      <protection/>
    </xf>
    <xf numFmtId="4" fontId="12" fillId="0" borderId="16" xfId="134" applyNumberFormat="1" applyFont="1" applyBorder="1" applyAlignment="1">
      <alignment horizontal="center" vertical="center" wrapText="1"/>
      <protection/>
    </xf>
    <xf numFmtId="4" fontId="73" fillId="0" borderId="16" xfId="0" applyNumberFormat="1" applyFont="1" applyBorder="1" applyAlignment="1">
      <alignment vertical="center" wrapText="1"/>
    </xf>
    <xf numFmtId="4" fontId="3" fillId="0" borderId="21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left" vertical="center" wrapText="1"/>
    </xf>
    <xf numFmtId="0" fontId="73" fillId="0" borderId="0" xfId="0" applyFont="1" applyBorder="1" applyAlignment="1">
      <alignment vertical="center" wrapText="1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" fillId="0" borderId="0" xfId="0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left" vertical="center" wrapText="1"/>
    </xf>
    <xf numFmtId="4" fontId="3" fillId="0" borderId="22" xfId="126" applyNumberFormat="1" applyFont="1" applyFill="1" applyBorder="1" applyAlignment="1">
      <alignment horizontal="right"/>
    </xf>
    <xf numFmtId="0" fontId="74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right"/>
    </xf>
    <xf numFmtId="0" fontId="73" fillId="0" borderId="0" xfId="0" applyFont="1" applyAlignment="1">
      <alignment/>
    </xf>
    <xf numFmtId="43" fontId="73" fillId="0" borderId="16" xfId="99" applyFont="1" applyBorder="1" applyAlignment="1">
      <alignment/>
    </xf>
    <xf numFmtId="0" fontId="75" fillId="0" borderId="16" xfId="0" applyFont="1" applyBorder="1" applyAlignment="1">
      <alignment horizontal="left" vertical="top" wrapText="1"/>
    </xf>
    <xf numFmtId="0" fontId="75" fillId="0" borderId="16" xfId="0" applyFont="1" applyBorder="1" applyAlignment="1">
      <alignment horizontal="left" vertical="center" wrapText="1"/>
    </xf>
    <xf numFmtId="49" fontId="73" fillId="0" borderId="16" xfId="0" applyNumberFormat="1" applyFont="1" applyFill="1" applyBorder="1" applyAlignment="1">
      <alignment/>
    </xf>
    <xf numFmtId="0" fontId="73" fillId="0" borderId="16" xfId="0" applyFont="1" applyFill="1" applyBorder="1" applyAlignment="1">
      <alignment horizontal="left"/>
    </xf>
    <xf numFmtId="4" fontId="73" fillId="0" borderId="16" xfId="0" applyNumberFormat="1" applyFont="1" applyFill="1" applyBorder="1" applyAlignment="1">
      <alignment horizontal="center"/>
    </xf>
    <xf numFmtId="4" fontId="73" fillId="0" borderId="16" xfId="0" applyNumberFormat="1" applyFont="1" applyFill="1" applyBorder="1" applyAlignment="1">
      <alignment/>
    </xf>
    <xf numFmtId="4" fontId="73" fillId="0" borderId="16" xfId="0" applyNumberFormat="1" applyFont="1" applyFill="1" applyBorder="1" applyAlignment="1">
      <alignment horizontal="right"/>
    </xf>
    <xf numFmtId="49" fontId="73" fillId="0" borderId="23" xfId="0" applyNumberFormat="1" applyFont="1" applyFill="1" applyBorder="1" applyAlignment="1">
      <alignment/>
    </xf>
    <xf numFmtId="49" fontId="73" fillId="0" borderId="24" xfId="0" applyNumberFormat="1" applyFont="1" applyFill="1" applyBorder="1" applyAlignment="1">
      <alignment/>
    </xf>
    <xf numFmtId="49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 horizontal="left"/>
    </xf>
    <xf numFmtId="4" fontId="74" fillId="0" borderId="25" xfId="0" applyNumberFormat="1" applyFont="1" applyFill="1" applyBorder="1" applyAlignment="1">
      <alignment horizontal="center"/>
    </xf>
    <xf numFmtId="4" fontId="74" fillId="0" borderId="26" xfId="0" applyNumberFormat="1" applyFont="1" applyFill="1" applyBorder="1" applyAlignment="1">
      <alignment horizontal="right"/>
    </xf>
    <xf numFmtId="0" fontId="73" fillId="0" borderId="0" xfId="0" applyFont="1" applyAlignment="1">
      <alignment vertical="center"/>
    </xf>
    <xf numFmtId="0" fontId="74" fillId="0" borderId="16" xfId="0" applyFont="1" applyFill="1" applyBorder="1" applyAlignment="1">
      <alignment horizontal="left"/>
    </xf>
    <xf numFmtId="0" fontId="74" fillId="0" borderId="0" xfId="0" applyFont="1" applyFill="1" applyBorder="1" applyAlignment="1">
      <alignment vertical="center"/>
    </xf>
    <xf numFmtId="49" fontId="73" fillId="0" borderId="27" xfId="0" applyNumberFormat="1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73" fillId="0" borderId="16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right"/>
    </xf>
    <xf numFmtId="0" fontId="73" fillId="0" borderId="28" xfId="0" applyFont="1" applyFill="1" applyBorder="1" applyAlignment="1">
      <alignment vertical="center" wrapText="1"/>
    </xf>
    <xf numFmtId="49" fontId="74" fillId="0" borderId="16" xfId="0" applyNumberFormat="1" applyFont="1" applyFill="1" applyBorder="1" applyAlignment="1">
      <alignment/>
    </xf>
    <xf numFmtId="4" fontId="74" fillId="0" borderId="16" xfId="0" applyNumberFormat="1" applyFont="1" applyFill="1" applyBorder="1" applyAlignment="1">
      <alignment horizontal="right"/>
    </xf>
    <xf numFmtId="0" fontId="73" fillId="0" borderId="29" xfId="0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75" fillId="0" borderId="16" xfId="0" applyFont="1" applyFill="1" applyBorder="1" applyAlignment="1">
      <alignment horizontal="left" vertical="top" wrapText="1"/>
    </xf>
    <xf numFmtId="0" fontId="75" fillId="0" borderId="16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3" fillId="0" borderId="16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 vertical="center"/>
    </xf>
    <xf numFmtId="4" fontId="3" fillId="0" borderId="29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74" fillId="0" borderId="16" xfId="0" applyNumberFormat="1" applyFont="1" applyFill="1" applyBorder="1" applyAlignment="1">
      <alignment horizontal="center"/>
    </xf>
    <xf numFmtId="4" fontId="73" fillId="0" borderId="0" xfId="0" applyNumberFormat="1" applyFont="1" applyFill="1" applyAlignment="1">
      <alignment/>
    </xf>
    <xf numFmtId="4" fontId="3" fillId="0" borderId="16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3" fillId="0" borderId="28" xfId="0" applyFont="1" applyFill="1" applyBorder="1" applyAlignment="1">
      <alignment horizontal="left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49" fontId="73" fillId="0" borderId="16" xfId="0" applyNumberFormat="1" applyFont="1" applyFill="1" applyBorder="1" applyAlignment="1">
      <alignment horizontal="left"/>
    </xf>
    <xf numFmtId="0" fontId="73" fillId="53" borderId="0" xfId="0" applyFont="1" applyFill="1" applyAlignment="1">
      <alignment/>
    </xf>
    <xf numFmtId="49" fontId="73" fillId="0" borderId="16" xfId="0" applyNumberFormat="1" applyFont="1" applyFill="1" applyBorder="1" applyAlignment="1">
      <alignment vertical="center"/>
    </xf>
    <xf numFmtId="0" fontId="74" fillId="0" borderId="16" xfId="0" applyFont="1" applyFill="1" applyBorder="1" applyAlignment="1">
      <alignment horizontal="left" vertical="center"/>
    </xf>
    <xf numFmtId="0" fontId="73" fillId="0" borderId="16" xfId="0" applyFont="1" applyFill="1" applyBorder="1" applyAlignment="1">
      <alignment horizontal="left" vertical="center"/>
    </xf>
    <xf numFmtId="49" fontId="73" fillId="0" borderId="16" xfId="0" applyNumberFormat="1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3" fillId="0" borderId="16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0" borderId="16" xfId="0" applyFont="1" applyFill="1" applyBorder="1" applyAlignment="1">
      <alignment horizontal="left"/>
    </xf>
    <xf numFmtId="4" fontId="74" fillId="0" borderId="16" xfId="0" applyNumberFormat="1" applyFont="1" applyFill="1" applyBorder="1" applyAlignment="1">
      <alignment horizontal="center"/>
    </xf>
    <xf numFmtId="4" fontId="73" fillId="0" borderId="17" xfId="0" applyNumberFormat="1" applyFont="1" applyFill="1" applyBorder="1" applyAlignment="1">
      <alignment horizontal="right"/>
    </xf>
    <xf numFmtId="4" fontId="73" fillId="0" borderId="29" xfId="0" applyNumberFormat="1" applyFont="1" applyFill="1" applyBorder="1" applyAlignment="1">
      <alignment/>
    </xf>
    <xf numFmtId="4" fontId="3" fillId="0" borderId="30" xfId="126" applyNumberFormat="1" applyFont="1" applyFill="1" applyBorder="1" applyAlignment="1">
      <alignment horizontal="right"/>
    </xf>
    <xf numFmtId="49" fontId="7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wrapText="1"/>
    </xf>
    <xf numFmtId="4" fontId="3" fillId="0" borderId="31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6" xfId="126" applyNumberFormat="1" applyFont="1" applyFill="1" applyBorder="1" applyAlignment="1">
      <alignment horizontal="right"/>
    </xf>
    <xf numFmtId="4" fontId="3" fillId="0" borderId="16" xfId="126" applyNumberFormat="1" applyFont="1" applyFill="1" applyBorder="1" applyAlignment="1">
      <alignment horizontal="right" vertical="center"/>
    </xf>
    <xf numFmtId="4" fontId="3" fillId="0" borderId="17" xfId="126" applyNumberFormat="1" applyFont="1" applyFill="1" applyBorder="1" applyAlignment="1">
      <alignment horizontal="right" vertical="center"/>
    </xf>
    <xf numFmtId="49" fontId="73" fillId="0" borderId="32" xfId="0" applyNumberFormat="1" applyFont="1" applyFill="1" applyBorder="1" applyAlignment="1">
      <alignment/>
    </xf>
    <xf numFmtId="4" fontId="73" fillId="0" borderId="26" xfId="0" applyNumberFormat="1" applyFont="1" applyFill="1" applyBorder="1" applyAlignment="1">
      <alignment horizontal="center"/>
    </xf>
    <xf numFmtId="4" fontId="73" fillId="0" borderId="26" xfId="0" applyNumberFormat="1" applyFont="1" applyFill="1" applyBorder="1" applyAlignment="1">
      <alignment/>
    </xf>
    <xf numFmtId="4" fontId="73" fillId="0" borderId="22" xfId="0" applyNumberFormat="1" applyFont="1" applyFill="1" applyBorder="1" applyAlignment="1">
      <alignment horizontal="right"/>
    </xf>
    <xf numFmtId="4" fontId="3" fillId="8" borderId="16" xfId="0" applyNumberFormat="1" applyFont="1" applyFill="1" applyBorder="1" applyAlignment="1">
      <alignment/>
    </xf>
    <xf numFmtId="0" fontId="75" fillId="8" borderId="16" xfId="0" applyFont="1" applyFill="1" applyBorder="1" applyAlignment="1">
      <alignment horizontal="left" vertical="top" wrapText="1"/>
    </xf>
    <xf numFmtId="4" fontId="65" fillId="0" borderId="16" xfId="0" applyNumberFormat="1" applyFont="1" applyFill="1" applyBorder="1" applyAlignment="1">
      <alignment horizontal="center"/>
    </xf>
    <xf numFmtId="4" fontId="65" fillId="0" borderId="16" xfId="0" applyNumberFormat="1" applyFont="1" applyFill="1" applyBorder="1" applyAlignment="1">
      <alignment/>
    </xf>
    <xf numFmtId="4" fontId="65" fillId="0" borderId="16" xfId="0" applyNumberFormat="1" applyFont="1" applyFill="1" applyBorder="1" applyAlignment="1">
      <alignment horizontal="right"/>
    </xf>
    <xf numFmtId="4" fontId="65" fillId="0" borderId="16" xfId="0" applyNumberFormat="1" applyFont="1" applyFill="1" applyBorder="1" applyAlignment="1">
      <alignment horizontal="center" vertical="center"/>
    </xf>
    <xf numFmtId="4" fontId="65" fillId="0" borderId="16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right" vertical="center"/>
    </xf>
    <xf numFmtId="49" fontId="73" fillId="0" borderId="16" xfId="0" applyNumberFormat="1" applyFont="1" applyFill="1" applyBorder="1" applyAlignment="1">
      <alignment/>
    </xf>
    <xf numFmtId="0" fontId="73" fillId="0" borderId="28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 vertical="center" wrapText="1"/>
    </xf>
    <xf numFmtId="4" fontId="73" fillId="0" borderId="16" xfId="0" applyNumberFormat="1" applyFont="1" applyFill="1" applyBorder="1" applyAlignment="1">
      <alignment horizontal="center" vertical="center"/>
    </xf>
    <xf numFmtId="4" fontId="73" fillId="0" borderId="16" xfId="0" applyNumberFormat="1" applyFont="1" applyFill="1" applyBorder="1" applyAlignment="1">
      <alignment horizontal="right" vertical="center"/>
    </xf>
    <xf numFmtId="4" fontId="73" fillId="53" borderId="16" xfId="0" applyNumberFormat="1" applyFont="1" applyFill="1" applyBorder="1" applyAlignment="1">
      <alignment horizontal="right" vertical="center"/>
    </xf>
    <xf numFmtId="4" fontId="73" fillId="0" borderId="16" xfId="0" applyNumberFormat="1" applyFont="1" applyFill="1" applyBorder="1" applyAlignment="1">
      <alignment vertical="center"/>
    </xf>
    <xf numFmtId="43" fontId="73" fillId="0" borderId="16" xfId="99" applyFont="1" applyBorder="1" applyAlignment="1">
      <alignment vertical="center"/>
    </xf>
    <xf numFmtId="43" fontId="73" fillId="0" borderId="16" xfId="99" applyFont="1" applyFill="1" applyBorder="1" applyAlignment="1">
      <alignment vertical="center"/>
    </xf>
    <xf numFmtId="43" fontId="60" fillId="0" borderId="0" xfId="92" applyNumberFormat="1" applyAlignment="1">
      <alignment/>
    </xf>
    <xf numFmtId="4" fontId="60" fillId="0" borderId="0" xfId="92" applyNumberFormat="1" applyAlignment="1">
      <alignment/>
    </xf>
    <xf numFmtId="171" fontId="60" fillId="0" borderId="0" xfId="92" applyNumberFormat="1" applyAlignment="1">
      <alignment horizontal="right"/>
    </xf>
    <xf numFmtId="0" fontId="73" fillId="0" borderId="0" xfId="0" applyFont="1" applyFill="1" applyBorder="1" applyAlignment="1">
      <alignment horizontal="left" vertical="center" wrapText="1"/>
    </xf>
    <xf numFmtId="0" fontId="73" fillId="0" borderId="28" xfId="0" applyFont="1" applyFill="1" applyBorder="1" applyAlignment="1">
      <alignment horizontal="left" vertical="center" wrapText="1"/>
    </xf>
    <xf numFmtId="0" fontId="73" fillId="0" borderId="29" xfId="0" applyFont="1" applyFill="1" applyBorder="1" applyAlignment="1">
      <alignment horizontal="left"/>
    </xf>
    <xf numFmtId="0" fontId="75" fillId="0" borderId="29" xfId="0" applyFont="1" applyBorder="1" applyAlignment="1">
      <alignment horizontal="left" vertical="top" wrapText="1"/>
    </xf>
    <xf numFmtId="0" fontId="75" fillId="0" borderId="29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/>
    </xf>
    <xf numFmtId="0" fontId="73" fillId="0" borderId="0" xfId="0" applyFont="1" applyBorder="1" applyAlignment="1">
      <alignment vertical="center" wrapText="1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4" fontId="73" fillId="53" borderId="16" xfId="0" applyNumberFormat="1" applyFont="1" applyFill="1" applyBorder="1" applyAlignment="1">
      <alignment vertical="center"/>
    </xf>
    <xf numFmtId="49" fontId="74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horizontal="left" vertical="center"/>
    </xf>
    <xf numFmtId="4" fontId="74" fillId="0" borderId="25" xfId="0" applyNumberFormat="1" applyFont="1" applyFill="1" applyBorder="1" applyAlignment="1">
      <alignment horizontal="center" vertical="center"/>
    </xf>
    <xf numFmtId="4" fontId="74" fillId="0" borderId="26" xfId="0" applyNumberFormat="1" applyFont="1" applyFill="1" applyBorder="1" applyAlignment="1">
      <alignment horizontal="right" vertical="center"/>
    </xf>
    <xf numFmtId="188" fontId="9" fillId="0" borderId="16" xfId="126" applyNumberFormat="1" applyFont="1" applyFill="1" applyBorder="1" applyAlignment="1">
      <alignment horizontal="right" vertical="center"/>
    </xf>
    <xf numFmtId="4" fontId="73" fillId="0" borderId="17" xfId="0" applyNumberFormat="1" applyFont="1" applyFill="1" applyBorder="1" applyAlignment="1">
      <alignment horizontal="right" vertical="center"/>
    </xf>
    <xf numFmtId="4" fontId="73" fillId="0" borderId="2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30" xfId="126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9" xfId="126" applyNumberFormat="1" applyFont="1" applyFill="1" applyBorder="1" applyAlignment="1">
      <alignment horizontal="right" vertical="center"/>
    </xf>
    <xf numFmtId="49" fontId="73" fillId="0" borderId="15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 wrapText="1"/>
    </xf>
    <xf numFmtId="4" fontId="3" fillId="0" borderId="31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horizontal="right" vertical="center"/>
    </xf>
    <xf numFmtId="49" fontId="73" fillId="0" borderId="32" xfId="0" applyNumberFormat="1" applyFont="1" applyFill="1" applyBorder="1" applyAlignment="1">
      <alignment vertical="center"/>
    </xf>
    <xf numFmtId="4" fontId="73" fillId="0" borderId="26" xfId="0" applyNumberFormat="1" applyFont="1" applyFill="1" applyBorder="1" applyAlignment="1">
      <alignment horizontal="center" vertical="center"/>
    </xf>
    <xf numFmtId="4" fontId="73" fillId="0" borderId="26" xfId="0" applyNumberFormat="1" applyFont="1" applyFill="1" applyBorder="1" applyAlignment="1">
      <alignment vertical="center"/>
    </xf>
    <xf numFmtId="4" fontId="73" fillId="0" borderId="22" xfId="0" applyNumberFormat="1" applyFont="1" applyFill="1" applyBorder="1" applyAlignment="1">
      <alignment horizontal="right" vertical="center"/>
    </xf>
    <xf numFmtId="4" fontId="3" fillId="0" borderId="22" xfId="126" applyNumberFormat="1" applyFont="1" applyFill="1" applyBorder="1" applyAlignment="1">
      <alignment horizontal="right" vertical="center"/>
    </xf>
    <xf numFmtId="4" fontId="3" fillId="8" borderId="16" xfId="0" applyNumberFormat="1" applyFont="1" applyFill="1" applyBorder="1" applyAlignment="1">
      <alignment vertical="center"/>
    </xf>
    <xf numFmtId="0" fontId="75" fillId="8" borderId="16" xfId="0" applyFont="1" applyFill="1" applyBorder="1" applyAlignment="1">
      <alignment horizontal="left" vertical="center" wrapText="1"/>
    </xf>
    <xf numFmtId="4" fontId="73" fillId="0" borderId="0" xfId="0" applyNumberFormat="1" applyFont="1" applyFill="1" applyAlignment="1">
      <alignment vertical="center"/>
    </xf>
    <xf numFmtId="4" fontId="74" fillId="0" borderId="33" xfId="0" applyNumberFormat="1" applyFont="1" applyFill="1" applyBorder="1" applyAlignment="1">
      <alignment horizontal="center" vertical="center"/>
    </xf>
    <xf numFmtId="4" fontId="74" fillId="0" borderId="34" xfId="0" applyNumberFormat="1" applyFont="1" applyFill="1" applyBorder="1" applyAlignment="1">
      <alignment horizontal="center" vertical="center"/>
    </xf>
    <xf numFmtId="2" fontId="73" fillId="0" borderId="0" xfId="0" applyNumberFormat="1" applyFont="1" applyFill="1" applyAlignment="1">
      <alignment/>
    </xf>
    <xf numFmtId="4" fontId="9" fillId="0" borderId="0" xfId="126" applyNumberFormat="1" applyFont="1" applyFill="1" applyBorder="1" applyAlignment="1">
      <alignment horizontal="right"/>
    </xf>
    <xf numFmtId="0" fontId="74" fillId="0" borderId="16" xfId="0" applyFont="1" applyBorder="1" applyAlignment="1">
      <alignment horizontal="center" vertical="center"/>
    </xf>
    <xf numFmtId="4" fontId="74" fillId="0" borderId="0" xfId="0" applyNumberFormat="1" applyFont="1" applyFill="1" applyBorder="1" applyAlignment="1">
      <alignment horizontal="center" vertical="center"/>
    </xf>
    <xf numFmtId="4" fontId="74" fillId="0" borderId="0" xfId="0" applyNumberFormat="1" applyFont="1" applyFill="1" applyBorder="1" applyAlignment="1">
      <alignment horizontal="right" vertical="center"/>
    </xf>
    <xf numFmtId="49" fontId="73" fillId="0" borderId="0" xfId="0" applyNumberFormat="1" applyFont="1" applyFill="1" applyBorder="1" applyAlignment="1">
      <alignment vertical="center"/>
    </xf>
    <xf numFmtId="49" fontId="74" fillId="22" borderId="29" xfId="0" applyNumberFormat="1" applyFont="1" applyFill="1" applyBorder="1" applyAlignment="1">
      <alignment vertical="center"/>
    </xf>
    <xf numFmtId="49" fontId="73" fillId="22" borderId="23" xfId="0" applyNumberFormat="1" applyFont="1" applyFill="1" applyBorder="1" applyAlignment="1">
      <alignment vertical="center"/>
    </xf>
    <xf numFmtId="49" fontId="73" fillId="22" borderId="24" xfId="0" applyNumberFormat="1" applyFont="1" applyFill="1" applyBorder="1" applyAlignment="1">
      <alignment vertical="center"/>
    </xf>
    <xf numFmtId="0" fontId="74" fillId="22" borderId="29" xfId="0" applyFont="1" applyFill="1" applyBorder="1" applyAlignment="1">
      <alignment vertical="center"/>
    </xf>
    <xf numFmtId="0" fontId="73" fillId="22" borderId="23" xfId="0" applyFont="1" applyFill="1" applyBorder="1" applyAlignment="1">
      <alignment vertical="center"/>
    </xf>
    <xf numFmtId="0" fontId="73" fillId="22" borderId="24" xfId="0" applyFont="1" applyFill="1" applyBorder="1" applyAlignment="1">
      <alignment vertical="center"/>
    </xf>
    <xf numFmtId="4" fontId="74" fillId="0" borderId="16" xfId="0" applyNumberFormat="1" applyFont="1" applyBorder="1" applyAlignment="1">
      <alignment horizontal="center" vertical="center"/>
    </xf>
    <xf numFmtId="4" fontId="73" fillId="22" borderId="23" xfId="0" applyNumberFormat="1" applyFont="1" applyFill="1" applyBorder="1" applyAlignment="1">
      <alignment vertical="center"/>
    </xf>
    <xf numFmtId="4" fontId="7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73" fillId="0" borderId="0" xfId="0" applyNumberFormat="1" applyFont="1" applyFill="1" applyBorder="1" applyAlignment="1">
      <alignment vertical="center"/>
    </xf>
    <xf numFmtId="4" fontId="73" fillId="0" borderId="0" xfId="0" applyNumberFormat="1" applyFont="1" applyFill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left" vertical="center"/>
    </xf>
    <xf numFmtId="43" fontId="73" fillId="0" borderId="0" xfId="99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wrapText="1"/>
      <protection/>
    </xf>
    <xf numFmtId="188" fontId="9" fillId="0" borderId="0" xfId="126" applyNumberFormat="1" applyFont="1" applyFill="1" applyBorder="1" applyAlignment="1">
      <alignment horizontal="right" vertical="center"/>
    </xf>
    <xf numFmtId="4" fontId="74" fillId="0" borderId="16" xfId="0" applyNumberFormat="1" applyFont="1" applyFill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right" vertical="center"/>
    </xf>
    <xf numFmtId="49" fontId="74" fillId="0" borderId="16" xfId="0" applyNumberFormat="1" applyFont="1" applyFill="1" applyBorder="1" applyAlignment="1">
      <alignment vertical="center"/>
    </xf>
    <xf numFmtId="4" fontId="74" fillId="0" borderId="16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 horizontal="right" vertical="center"/>
    </xf>
    <xf numFmtId="4" fontId="73" fillId="0" borderId="0" xfId="0" applyNumberFormat="1" applyFont="1" applyFill="1" applyBorder="1" applyAlignment="1">
      <alignment horizontal="left" vertical="center" wrapText="1"/>
    </xf>
    <xf numFmtId="49" fontId="73" fillId="0" borderId="20" xfId="0" applyNumberFormat="1" applyFont="1" applyFill="1" applyBorder="1" applyAlignment="1">
      <alignment/>
    </xf>
    <xf numFmtId="4" fontId="73" fillId="0" borderId="20" xfId="0" applyNumberFormat="1" applyFont="1" applyFill="1" applyBorder="1" applyAlignment="1">
      <alignment horizontal="center"/>
    </xf>
    <xf numFmtId="4" fontId="73" fillId="0" borderId="20" xfId="0" applyNumberFormat="1" applyFont="1" applyFill="1" applyBorder="1" applyAlignment="1">
      <alignment/>
    </xf>
    <xf numFmtId="49" fontId="73" fillId="0" borderId="20" xfId="0" applyNumberFormat="1" applyFont="1" applyFill="1" applyBorder="1" applyAlignment="1">
      <alignment vertical="center"/>
    </xf>
    <xf numFmtId="0" fontId="75" fillId="0" borderId="20" xfId="0" applyFont="1" applyBorder="1" applyAlignment="1">
      <alignment horizontal="left" vertical="center" wrapText="1"/>
    </xf>
    <xf numFmtId="4" fontId="65" fillId="0" borderId="20" xfId="0" applyNumberFormat="1" applyFont="1" applyFill="1" applyBorder="1" applyAlignment="1">
      <alignment horizontal="center" vertical="center"/>
    </xf>
    <xf numFmtId="4" fontId="65" fillId="0" borderId="20" xfId="0" applyNumberFormat="1" applyFont="1" applyFill="1" applyBorder="1" applyAlignment="1">
      <alignment vertical="center"/>
    </xf>
    <xf numFmtId="0" fontId="75" fillId="0" borderId="20" xfId="0" applyFont="1" applyBorder="1" applyAlignment="1">
      <alignment horizontal="left" vertical="top" wrapText="1"/>
    </xf>
    <xf numFmtId="49" fontId="73" fillId="0" borderId="26" xfId="0" applyNumberFormat="1" applyFont="1" applyFill="1" applyBorder="1" applyAlignment="1">
      <alignment/>
    </xf>
    <xf numFmtId="0" fontId="73" fillId="0" borderId="26" xfId="0" applyFont="1" applyFill="1" applyBorder="1" applyAlignment="1">
      <alignment horizontal="left"/>
    </xf>
    <xf numFmtId="4" fontId="73" fillId="0" borderId="26" xfId="0" applyNumberFormat="1" applyFont="1" applyFill="1" applyBorder="1" applyAlignment="1">
      <alignment horizontal="right"/>
    </xf>
    <xf numFmtId="0" fontId="75" fillId="0" borderId="35" xfId="0" applyFont="1" applyBorder="1" applyAlignment="1">
      <alignment horizontal="left" vertical="top" wrapText="1"/>
    </xf>
    <xf numFmtId="4" fontId="73" fillId="0" borderId="0" xfId="0" applyNumberFormat="1" applyFont="1" applyAlignment="1">
      <alignment/>
    </xf>
    <xf numFmtId="4" fontId="73" fillId="0" borderId="0" xfId="0" applyNumberFormat="1" applyFont="1" applyAlignment="1">
      <alignment vertical="center"/>
    </xf>
    <xf numFmtId="0" fontId="75" fillId="53" borderId="16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 wrapText="1"/>
    </xf>
    <xf numFmtId="0" fontId="10" fillId="54" borderId="0" xfId="134" applyFont="1" applyFill="1" applyAlignment="1">
      <alignment vertical="center"/>
      <protection/>
    </xf>
    <xf numFmtId="0" fontId="3" fillId="0" borderId="0" xfId="134" applyAlignment="1">
      <alignment vertical="center"/>
      <protection/>
    </xf>
    <xf numFmtId="0" fontId="10" fillId="54" borderId="0" xfId="134" applyFont="1" applyFill="1" applyAlignment="1">
      <alignment horizontal="left" vertical="center"/>
      <protection/>
    </xf>
    <xf numFmtId="4" fontId="3" fillId="0" borderId="0" xfId="134" applyNumberFormat="1" applyAlignment="1">
      <alignment vertical="center"/>
      <protection/>
    </xf>
    <xf numFmtId="0" fontId="9" fillId="0" borderId="16" xfId="134" applyFont="1" applyBorder="1" applyAlignment="1">
      <alignment vertical="center"/>
      <protection/>
    </xf>
    <xf numFmtId="4" fontId="0" fillId="0" borderId="16" xfId="98" applyNumberFormat="1" applyFont="1" applyBorder="1" applyAlignment="1">
      <alignment vertical="center"/>
    </xf>
    <xf numFmtId="0" fontId="9" fillId="0" borderId="16" xfId="134" applyFont="1" applyBorder="1" applyAlignment="1">
      <alignment horizontal="center" vertical="center"/>
      <protection/>
    </xf>
    <xf numFmtId="179" fontId="0" fillId="0" borderId="0" xfId="98" applyFont="1" applyBorder="1" applyAlignment="1">
      <alignment vertical="center"/>
    </xf>
    <xf numFmtId="4" fontId="60" fillId="0" borderId="16" xfId="92" applyNumberFormat="1" applyBorder="1" applyAlignment="1">
      <alignment vertical="center"/>
    </xf>
    <xf numFmtId="0" fontId="9" fillId="0" borderId="29" xfId="134" applyFont="1" applyBorder="1" applyAlignment="1">
      <alignment vertical="center"/>
      <protection/>
    </xf>
    <xf numFmtId="179" fontId="0" fillId="0" borderId="23" xfId="98" applyFont="1" applyBorder="1" applyAlignment="1">
      <alignment horizontal="center" vertical="center"/>
    </xf>
    <xf numFmtId="179" fontId="0" fillId="0" borderId="24" xfId="98" applyFont="1" applyBorder="1" applyAlignment="1">
      <alignment horizontal="center" vertical="center"/>
    </xf>
    <xf numFmtId="179" fontId="74" fillId="0" borderId="16" xfId="98" applyFont="1" applyBorder="1" applyAlignment="1">
      <alignment vertical="center"/>
    </xf>
    <xf numFmtId="179" fontId="73" fillId="0" borderId="16" xfId="98" applyFont="1" applyBorder="1" applyAlignment="1">
      <alignment vertical="center"/>
    </xf>
    <xf numFmtId="179" fontId="73" fillId="0" borderId="0" xfId="98" applyFont="1" applyBorder="1" applyAlignment="1">
      <alignment vertical="center"/>
    </xf>
    <xf numFmtId="4" fontId="73" fillId="0" borderId="16" xfId="98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" fillId="0" borderId="16" xfId="134" applyNumberFormat="1" applyFont="1" applyBorder="1" applyAlignment="1">
      <alignment vertical="center"/>
      <protection/>
    </xf>
    <xf numFmtId="4" fontId="7" fillId="0" borderId="0" xfId="134" applyNumberFormat="1" applyFont="1" applyAlignment="1">
      <alignment vertical="center"/>
      <protection/>
    </xf>
    <xf numFmtId="0" fontId="12" fillId="0" borderId="0" xfId="134" applyFont="1" applyAlignment="1">
      <alignment vertical="center"/>
      <protection/>
    </xf>
    <xf numFmtId="4" fontId="3" fillId="53" borderId="16" xfId="0" applyNumberFormat="1" applyFont="1" applyFill="1" applyBorder="1" applyAlignment="1">
      <alignment vertical="center"/>
    </xf>
    <xf numFmtId="4" fontId="3" fillId="53" borderId="16" xfId="0" applyNumberFormat="1" applyFont="1" applyFill="1" applyBorder="1" applyAlignment="1">
      <alignment horizontal="center" vertical="center"/>
    </xf>
    <xf numFmtId="4" fontId="3" fillId="53" borderId="16" xfId="0" applyNumberFormat="1" applyFont="1" applyFill="1" applyBorder="1" applyAlignment="1">
      <alignment horizontal="right" vertical="center"/>
    </xf>
    <xf numFmtId="0" fontId="0" fillId="53" borderId="0" xfId="0" applyFill="1" applyAlignment="1">
      <alignment/>
    </xf>
    <xf numFmtId="0" fontId="76" fillId="0" borderId="0" xfId="0" applyFont="1" applyBorder="1" applyAlignment="1">
      <alignment vertical="center" wrapText="1"/>
    </xf>
    <xf numFmtId="4" fontId="73" fillId="0" borderId="16" xfId="98" applyNumberFormat="1" applyFont="1" applyFill="1" applyBorder="1" applyAlignment="1">
      <alignment vertical="center"/>
    </xf>
    <xf numFmtId="4" fontId="73" fillId="0" borderId="0" xfId="0" applyNumberFormat="1" applyFont="1" applyAlignment="1">
      <alignment horizontal="right" vertical="center"/>
    </xf>
    <xf numFmtId="0" fontId="74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36" xfId="0" applyFont="1" applyBorder="1" applyAlignment="1">
      <alignment horizontal="center"/>
    </xf>
    <xf numFmtId="0" fontId="77" fillId="0" borderId="36" xfId="0" applyFont="1" applyBorder="1" applyAlignment="1">
      <alignment/>
    </xf>
    <xf numFmtId="0" fontId="78" fillId="0" borderId="36" xfId="0" applyFont="1" applyBorder="1" applyAlignment="1">
      <alignment/>
    </xf>
    <xf numFmtId="4" fontId="78" fillId="0" borderId="36" xfId="0" applyNumberFormat="1" applyFont="1" applyBorder="1" applyAlignment="1">
      <alignment/>
    </xf>
    <xf numFmtId="0" fontId="77" fillId="0" borderId="36" xfId="0" applyFont="1" applyBorder="1" applyAlignment="1">
      <alignment horizontal="center" vertical="center"/>
    </xf>
    <xf numFmtId="0" fontId="77" fillId="0" borderId="36" xfId="0" applyFont="1" applyBorder="1" applyAlignment="1">
      <alignment vertical="center" wrapText="1"/>
    </xf>
    <xf numFmtId="4" fontId="77" fillId="0" borderId="36" xfId="0" applyNumberFormat="1" applyFont="1" applyBorder="1" applyAlignment="1">
      <alignment/>
    </xf>
    <xf numFmtId="0" fontId="78" fillId="0" borderId="36" xfId="0" applyFont="1" applyBorder="1" applyAlignment="1">
      <alignment horizontal="center" vertical="center"/>
    </xf>
    <xf numFmtId="0" fontId="78" fillId="0" borderId="36" xfId="0" applyFont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77" fillId="0" borderId="37" xfId="0" applyFont="1" applyBorder="1" applyAlignment="1">
      <alignment horizontal="center"/>
    </xf>
    <xf numFmtId="0" fontId="77" fillId="0" borderId="16" xfId="0" applyFont="1" applyBorder="1" applyAlignment="1">
      <alignment/>
    </xf>
    <xf numFmtId="0" fontId="78" fillId="0" borderId="38" xfId="0" applyFont="1" applyBorder="1" applyAlignment="1">
      <alignment/>
    </xf>
    <xf numFmtId="0" fontId="78" fillId="0" borderId="36" xfId="0" applyFont="1" applyBorder="1" applyAlignment="1">
      <alignment wrapText="1"/>
    </xf>
    <xf numFmtId="0" fontId="78" fillId="0" borderId="39" xfId="0" applyFont="1" applyBorder="1" applyAlignment="1">
      <alignment/>
    </xf>
    <xf numFmtId="0" fontId="77" fillId="0" borderId="16" xfId="0" applyFont="1" applyBorder="1" applyAlignment="1">
      <alignment horizontal="center" vertical="center"/>
    </xf>
    <xf numFmtId="0" fontId="77" fillId="0" borderId="38" xfId="0" applyFont="1" applyBorder="1" applyAlignment="1">
      <alignment vertical="center" wrapText="1"/>
    </xf>
    <xf numFmtId="0" fontId="78" fillId="0" borderId="16" xfId="0" applyFont="1" applyBorder="1" applyAlignment="1">
      <alignment vertical="center"/>
    </xf>
    <xf numFmtId="0" fontId="78" fillId="0" borderId="38" xfId="0" applyFont="1" applyBorder="1" applyAlignment="1">
      <alignment vertical="center" wrapText="1"/>
    </xf>
    <xf numFmtId="0" fontId="77" fillId="0" borderId="38" xfId="0" applyFont="1" applyBorder="1" applyAlignment="1">
      <alignment/>
    </xf>
    <xf numFmtId="0" fontId="77" fillId="0" borderId="38" xfId="0" applyFont="1" applyBorder="1" applyAlignment="1">
      <alignment horizontal="center"/>
    </xf>
    <xf numFmtId="0" fontId="78" fillId="0" borderId="38" xfId="0" applyFont="1" applyBorder="1" applyAlignment="1">
      <alignment wrapText="1"/>
    </xf>
    <xf numFmtId="0" fontId="77" fillId="0" borderId="38" xfId="0" applyFont="1" applyBorder="1" applyAlignment="1">
      <alignment wrapText="1"/>
    </xf>
    <xf numFmtId="0" fontId="78" fillId="0" borderId="37" xfId="0" applyFont="1" applyBorder="1" applyAlignment="1">
      <alignment/>
    </xf>
    <xf numFmtId="0" fontId="78" fillId="0" borderId="16" xfId="0" applyFont="1" applyBorder="1" applyAlignment="1">
      <alignment/>
    </xf>
    <xf numFmtId="0" fontId="78" fillId="0" borderId="40" xfId="0" applyFont="1" applyBorder="1" applyAlignment="1">
      <alignment/>
    </xf>
    <xf numFmtId="0" fontId="77" fillId="0" borderId="36" xfId="0" applyFont="1" applyBorder="1" applyAlignment="1">
      <alignment wrapText="1"/>
    </xf>
    <xf numFmtId="0" fontId="79" fillId="0" borderId="0" xfId="0" applyFont="1" applyBorder="1" applyAlignment="1">
      <alignment vertical="center" wrapText="1"/>
    </xf>
    <xf numFmtId="0" fontId="79" fillId="0" borderId="0" xfId="0" applyFont="1" applyBorder="1" applyAlignment="1">
      <alignment vertical="center"/>
    </xf>
    <xf numFmtId="0" fontId="80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0" fillId="0" borderId="0" xfId="0" applyFont="1" applyAlignment="1">
      <alignment/>
    </xf>
    <xf numFmtId="0" fontId="79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vertical="center" wrapText="1"/>
    </xf>
    <xf numFmtId="0" fontId="80" fillId="0" borderId="0" xfId="0" applyFont="1" applyFill="1" applyAlignment="1">
      <alignment/>
    </xf>
    <xf numFmtId="0" fontId="79" fillId="0" borderId="0" xfId="0" applyFont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77" fillId="0" borderId="0" xfId="0" applyFont="1" applyFill="1" applyBorder="1" applyAlignment="1">
      <alignment vertical="center" wrapText="1"/>
    </xf>
    <xf numFmtId="0" fontId="77" fillId="0" borderId="0" xfId="0" applyFont="1" applyFill="1" applyAlignment="1">
      <alignment/>
    </xf>
    <xf numFmtId="0" fontId="77" fillId="0" borderId="36" xfId="0" applyFont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right"/>
    </xf>
    <xf numFmtId="0" fontId="44" fillId="0" borderId="0" xfId="0" applyFont="1" applyFill="1" applyAlignment="1">
      <alignment vertical="center"/>
    </xf>
    <xf numFmtId="4" fontId="44" fillId="0" borderId="0" xfId="0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4" fontId="45" fillId="0" borderId="0" xfId="0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4" fontId="45" fillId="0" borderId="0" xfId="0" applyNumberFormat="1" applyFont="1" applyFill="1" applyAlignment="1">
      <alignment horizontal="center" vertical="center"/>
    </xf>
    <xf numFmtId="4" fontId="77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center" vertical="center"/>
    </xf>
    <xf numFmtId="4" fontId="77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0" fontId="45" fillId="0" borderId="36" xfId="0" applyFont="1" applyBorder="1" applyAlignment="1">
      <alignment/>
    </xf>
    <xf numFmtId="4" fontId="45" fillId="0" borderId="36" xfId="0" applyNumberFormat="1" applyFont="1" applyBorder="1" applyAlignment="1">
      <alignment/>
    </xf>
    <xf numFmtId="0" fontId="45" fillId="0" borderId="36" xfId="0" applyFont="1" applyBorder="1" applyAlignment="1">
      <alignment wrapText="1"/>
    </xf>
    <xf numFmtId="0" fontId="81" fillId="0" borderId="36" xfId="0" applyFont="1" applyBorder="1" applyAlignment="1">
      <alignment/>
    </xf>
    <xf numFmtId="4" fontId="81" fillId="0" borderId="36" xfId="0" applyNumberFormat="1" applyFont="1" applyBorder="1" applyAlignment="1">
      <alignment/>
    </xf>
    <xf numFmtId="0" fontId="81" fillId="0" borderId="36" xfId="0" applyFont="1" applyBorder="1" applyAlignment="1">
      <alignment wrapText="1"/>
    </xf>
    <xf numFmtId="0" fontId="82" fillId="0" borderId="36" xfId="0" applyFont="1" applyBorder="1" applyAlignment="1">
      <alignment/>
    </xf>
    <xf numFmtId="0" fontId="82" fillId="0" borderId="36" xfId="0" applyFont="1" applyBorder="1" applyAlignment="1">
      <alignment wrapText="1"/>
    </xf>
    <xf numFmtId="4" fontId="82" fillId="0" borderId="36" xfId="0" applyNumberFormat="1" applyFont="1" applyBorder="1" applyAlignment="1">
      <alignment/>
    </xf>
    <xf numFmtId="0" fontId="73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4" fontId="74" fillId="0" borderId="0" xfId="0" applyNumberFormat="1" applyFont="1" applyFill="1" applyBorder="1" applyAlignment="1">
      <alignment horizontal="center" vertical="center"/>
    </xf>
    <xf numFmtId="4" fontId="74" fillId="0" borderId="33" xfId="0" applyNumberFormat="1" applyFont="1" applyFill="1" applyBorder="1" applyAlignment="1">
      <alignment horizontal="center" vertical="center"/>
    </xf>
    <xf numFmtId="4" fontId="74" fillId="0" borderId="34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4" fontId="74" fillId="0" borderId="33" xfId="0" applyNumberFormat="1" applyFont="1" applyFill="1" applyBorder="1" applyAlignment="1">
      <alignment horizontal="center"/>
    </xf>
    <xf numFmtId="4" fontId="74" fillId="0" borderId="34" xfId="0" applyNumberFormat="1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49" fontId="73" fillId="0" borderId="27" xfId="0" applyNumberFormat="1" applyFont="1" applyFill="1" applyBorder="1" applyAlignment="1">
      <alignment horizontal="center"/>
    </xf>
    <xf numFmtId="49" fontId="73" fillId="0" borderId="23" xfId="0" applyNumberFormat="1" applyFont="1" applyFill="1" applyBorder="1" applyAlignment="1">
      <alignment horizontal="center"/>
    </xf>
    <xf numFmtId="49" fontId="73" fillId="0" borderId="24" xfId="0" applyNumberFormat="1" applyFont="1" applyFill="1" applyBorder="1" applyAlignment="1">
      <alignment horizontal="center"/>
    </xf>
    <xf numFmtId="0" fontId="74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vertical="center" wrapText="1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" fontId="74" fillId="0" borderId="16" xfId="0" applyNumberFormat="1" applyFont="1" applyFill="1" applyBorder="1" applyAlignment="1">
      <alignment horizontal="center" vertical="center"/>
    </xf>
    <xf numFmtId="4" fontId="74" fillId="0" borderId="29" xfId="0" applyNumberFormat="1" applyFont="1" applyFill="1" applyBorder="1" applyAlignment="1">
      <alignment horizontal="center" vertical="center"/>
    </xf>
    <xf numFmtId="4" fontId="74" fillId="0" borderId="24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4" fontId="74" fillId="0" borderId="16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 wrapText="1"/>
    </xf>
    <xf numFmtId="179" fontId="0" fillId="0" borderId="29" xfId="98" applyFont="1" applyBorder="1" applyAlignment="1">
      <alignment horizontal="center" vertical="center"/>
    </xf>
    <xf numFmtId="179" fontId="0" fillId="0" borderId="23" xfId="98" applyFont="1" applyBorder="1" applyAlignment="1">
      <alignment horizontal="center" vertical="center"/>
    </xf>
    <xf numFmtId="179" fontId="0" fillId="0" borderId="24" xfId="98" applyFont="1" applyBorder="1" applyAlignment="1">
      <alignment horizontal="center" vertical="center"/>
    </xf>
    <xf numFmtId="0" fontId="9" fillId="0" borderId="29" xfId="134" applyFont="1" applyBorder="1" applyAlignment="1">
      <alignment horizontal="right" vertical="center"/>
      <protection/>
    </xf>
    <xf numFmtId="0" fontId="9" fillId="0" borderId="23" xfId="134" applyFont="1" applyBorder="1" applyAlignment="1">
      <alignment horizontal="right" vertical="center"/>
      <protection/>
    </xf>
    <xf numFmtId="0" fontId="9" fillId="0" borderId="24" xfId="134" applyFont="1" applyBorder="1" applyAlignment="1">
      <alignment horizontal="right" vertical="center"/>
      <protection/>
    </xf>
    <xf numFmtId="179" fontId="73" fillId="0" borderId="29" xfId="98" applyFont="1" applyBorder="1" applyAlignment="1">
      <alignment horizontal="left" vertical="center"/>
    </xf>
    <xf numFmtId="179" fontId="73" fillId="0" borderId="23" xfId="98" applyFont="1" applyBorder="1" applyAlignment="1">
      <alignment horizontal="left" vertical="center"/>
    </xf>
    <xf numFmtId="0" fontId="10" fillId="54" borderId="0" xfId="134" applyFont="1" applyFill="1" applyAlignment="1">
      <alignment horizontal="center" vertical="center"/>
      <protection/>
    </xf>
    <xf numFmtId="0" fontId="12" fillId="0" borderId="29" xfId="134" applyFont="1" applyBorder="1" applyAlignment="1">
      <alignment horizontal="center" vertical="center" wrapText="1"/>
      <protection/>
    </xf>
    <xf numFmtId="0" fontId="12" fillId="0" borderId="23" xfId="134" applyFont="1" applyBorder="1" applyAlignment="1">
      <alignment horizontal="center" vertical="center" wrapText="1"/>
      <protection/>
    </xf>
    <xf numFmtId="0" fontId="12" fillId="0" borderId="24" xfId="134" applyFont="1" applyBorder="1" applyAlignment="1">
      <alignment horizontal="center" vertical="center" wrapText="1"/>
      <protection/>
    </xf>
    <xf numFmtId="0" fontId="73" fillId="0" borderId="29" xfId="0" applyFont="1" applyBorder="1" applyAlignment="1">
      <alignment horizontal="left" vertical="center"/>
    </xf>
    <xf numFmtId="0" fontId="73" fillId="0" borderId="23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179" fontId="9" fillId="0" borderId="29" xfId="134" applyNumberFormat="1" applyFont="1" applyBorder="1" applyAlignment="1">
      <alignment horizontal="center" vertical="center"/>
      <protection/>
    </xf>
    <xf numFmtId="179" fontId="9" fillId="0" borderId="23" xfId="134" applyNumberFormat="1" applyFont="1" applyBorder="1" applyAlignment="1">
      <alignment horizontal="center" vertical="center"/>
      <protection/>
    </xf>
    <xf numFmtId="179" fontId="9" fillId="0" borderId="24" xfId="134" applyNumberFormat="1" applyFont="1" applyBorder="1" applyAlignment="1">
      <alignment horizontal="center" vertical="center"/>
      <protection/>
    </xf>
    <xf numFmtId="0" fontId="73" fillId="0" borderId="29" xfId="0" applyFont="1" applyBorder="1" applyAlignment="1">
      <alignment horizontal="left" vertical="center" wrapText="1"/>
    </xf>
    <xf numFmtId="0" fontId="73" fillId="0" borderId="23" xfId="0" applyFont="1" applyBorder="1" applyAlignment="1">
      <alignment horizontal="left" vertical="center" wrapText="1"/>
    </xf>
    <xf numFmtId="179" fontId="73" fillId="0" borderId="29" xfId="98" applyFont="1" applyFill="1" applyBorder="1" applyAlignment="1">
      <alignment horizontal="left" vertical="center"/>
    </xf>
    <xf numFmtId="179" fontId="73" fillId="0" borderId="23" xfId="98" applyFont="1" applyFill="1" applyBorder="1" applyAlignment="1">
      <alignment horizontal="left" vertical="center"/>
    </xf>
    <xf numFmtId="179" fontId="73" fillId="0" borderId="24" xfId="98" applyFont="1" applyBorder="1" applyAlignment="1">
      <alignment horizontal="left" vertical="center"/>
    </xf>
    <xf numFmtId="0" fontId="73" fillId="0" borderId="29" xfId="0" applyFont="1" applyFill="1" applyBorder="1" applyAlignment="1">
      <alignment horizontal="left" vertical="center"/>
    </xf>
    <xf numFmtId="0" fontId="73" fillId="0" borderId="23" xfId="0" applyFont="1" applyFill="1" applyBorder="1" applyAlignment="1">
      <alignment horizontal="left" vertical="center"/>
    </xf>
    <xf numFmtId="0" fontId="73" fillId="0" borderId="24" xfId="0" applyFont="1" applyFill="1" applyBorder="1" applyAlignment="1">
      <alignment horizontal="left" vertical="center"/>
    </xf>
    <xf numFmtId="0" fontId="78" fillId="0" borderId="36" xfId="0" applyFont="1" applyBorder="1" applyAlignment="1">
      <alignment horizontal="center"/>
    </xf>
    <xf numFmtId="4" fontId="78" fillId="0" borderId="36" xfId="0" applyNumberFormat="1" applyFont="1" applyBorder="1" applyAlignment="1">
      <alignment horizontal="center"/>
    </xf>
    <xf numFmtId="0" fontId="79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/>
    </xf>
    <xf numFmtId="4" fontId="45" fillId="0" borderId="36" xfId="0" applyNumberFormat="1" applyFont="1" applyBorder="1" applyAlignment="1">
      <alignment horizontal="center"/>
    </xf>
    <xf numFmtId="0" fontId="81" fillId="0" borderId="36" xfId="0" applyFont="1" applyBorder="1" applyAlignment="1">
      <alignment horizontal="center"/>
    </xf>
    <xf numFmtId="4" fontId="81" fillId="0" borderId="36" xfId="0" applyNumberFormat="1" applyFont="1" applyBorder="1" applyAlignment="1">
      <alignment horizontal="center"/>
    </xf>
    <xf numFmtId="0" fontId="82" fillId="0" borderId="36" xfId="0" applyFont="1" applyBorder="1" applyAlignment="1">
      <alignment horizontal="center"/>
    </xf>
    <xf numFmtId="4" fontId="82" fillId="0" borderId="36" xfId="0" applyNumberFormat="1" applyFont="1" applyBorder="1" applyAlignment="1">
      <alignment horizontal="center"/>
    </xf>
    <xf numFmtId="0" fontId="77" fillId="53" borderId="41" xfId="0" applyFont="1" applyFill="1" applyBorder="1" applyAlignment="1">
      <alignment horizontal="center" vertical="center" wrapText="1"/>
    </xf>
    <xf numFmtId="0" fontId="86" fillId="53" borderId="41" xfId="0" applyFont="1" applyFill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/>
    </xf>
    <xf numFmtId="0" fontId="78" fillId="0" borderId="0" xfId="0" applyFont="1" applyAlignment="1">
      <alignment horizontal="center" vertical="center"/>
    </xf>
    <xf numFmtId="4" fontId="78" fillId="0" borderId="36" xfId="0" applyNumberFormat="1" applyFont="1" applyBorder="1" applyAlignment="1">
      <alignment horizontal="center" vertical="center"/>
    </xf>
    <xf numFmtId="4" fontId="78" fillId="0" borderId="36" xfId="0" applyNumberFormat="1" applyFont="1" applyBorder="1" applyAlignment="1">
      <alignment vertical="center"/>
    </xf>
    <xf numFmtId="4" fontId="77" fillId="0" borderId="36" xfId="0" applyNumberFormat="1" applyFont="1" applyBorder="1" applyAlignment="1">
      <alignment horizontal="center" vertical="center"/>
    </xf>
    <xf numFmtId="4" fontId="77" fillId="0" borderId="36" xfId="0" applyNumberFormat="1" applyFont="1" applyBorder="1" applyAlignment="1">
      <alignment vertical="center"/>
    </xf>
    <xf numFmtId="0" fontId="78" fillId="0" borderId="36" xfId="0" applyFont="1" applyBorder="1" applyAlignment="1">
      <alignment vertical="center"/>
    </xf>
    <xf numFmtId="0" fontId="76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0" xfId="0" applyFont="1" applyAlignment="1">
      <alignment horizontal="right"/>
    </xf>
    <xf numFmtId="0" fontId="79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80" fillId="0" borderId="0" xfId="0" applyFont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 horizontal="right"/>
    </xf>
    <xf numFmtId="0" fontId="80" fillId="0" borderId="0" xfId="0" applyFont="1" applyFill="1" applyBorder="1" applyAlignment="1">
      <alignment horizontal="right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4" fontId="51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center"/>
    </xf>
    <xf numFmtId="4" fontId="52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4" fontId="52" fillId="0" borderId="0" xfId="0" applyNumberFormat="1" applyFont="1" applyFill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omma 2" xfId="63"/>
    <cellStyle name="Comma 3" xfId="64"/>
    <cellStyle name="Date" xfId="65"/>
    <cellStyle name="Encabezado 4" xfId="66"/>
    <cellStyle name="Énfasis1" xfId="67"/>
    <cellStyle name="Énfasis1 2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cel Built-in Comma" xfId="76"/>
    <cellStyle name="Excel Built-in Normal" xfId="77"/>
    <cellStyle name="Explanatory Text" xfId="78"/>
    <cellStyle name="F2" xfId="79"/>
    <cellStyle name="F3" xfId="80"/>
    <cellStyle name="F4" xfId="81"/>
    <cellStyle name="F5" xfId="82"/>
    <cellStyle name="F6" xfId="83"/>
    <cellStyle name="F7" xfId="84"/>
    <cellStyle name="F8" xfId="85"/>
    <cellStyle name="Fixed" xfId="86"/>
    <cellStyle name="Heading 1" xfId="87"/>
    <cellStyle name="Heading 2" xfId="88"/>
    <cellStyle name="Heading 3" xfId="89"/>
    <cellStyle name="Heading1" xfId="90"/>
    <cellStyle name="Heading2" xfId="91"/>
    <cellStyle name="Hyperlink" xfId="92"/>
    <cellStyle name="Followed Hyperlink" xfId="93"/>
    <cellStyle name="Incorrecto" xfId="94"/>
    <cellStyle name="Comma" xfId="95"/>
    <cellStyle name="Comma [0]" xfId="96"/>
    <cellStyle name="Millares 10" xfId="97"/>
    <cellStyle name="Millares 11" xfId="98"/>
    <cellStyle name="Millares 2" xfId="99"/>
    <cellStyle name="Millares 2 2" xfId="100"/>
    <cellStyle name="Millares 2 2 2" xfId="101"/>
    <cellStyle name="Millares 2 2 2 2" xfId="102"/>
    <cellStyle name="Millares 2 2 2 2 2" xfId="103"/>
    <cellStyle name="Millares 2 2 2 2 3" xfId="104"/>
    <cellStyle name="Millares 2 2 2 3" xfId="105"/>
    <cellStyle name="Millares 2 2 3" xfId="106"/>
    <cellStyle name="Millares 2 2 4" xfId="107"/>
    <cellStyle name="Millares 2 3" xfId="108"/>
    <cellStyle name="Millares 2 4" xfId="109"/>
    <cellStyle name="Millares 2_Orden de cambio final" xfId="110"/>
    <cellStyle name="Millares 3" xfId="111"/>
    <cellStyle name="Millares 3 2" xfId="112"/>
    <cellStyle name="Millares 4" xfId="113"/>
    <cellStyle name="Millares 5" xfId="114"/>
    <cellStyle name="Millares 6" xfId="115"/>
    <cellStyle name="Millares 6 2" xfId="116"/>
    <cellStyle name="Millares 6 3" xfId="117"/>
    <cellStyle name="Millares 7" xfId="118"/>
    <cellStyle name="Millares 8" xfId="119"/>
    <cellStyle name="Millares 8 2" xfId="120"/>
    <cellStyle name="Millares 8 3" xfId="121"/>
    <cellStyle name="Millares 9" xfId="122"/>
    <cellStyle name="Millares 9 2" xfId="123"/>
    <cellStyle name="Currency" xfId="124"/>
    <cellStyle name="Currency [0]" xfId="125"/>
    <cellStyle name="Moneda 2" xfId="126"/>
    <cellStyle name="Moneda 5" xfId="127"/>
    <cellStyle name="Neutral" xfId="128"/>
    <cellStyle name="Normal - Modelo1" xfId="129"/>
    <cellStyle name="Normal 10" xfId="130"/>
    <cellStyle name="Normal 11" xfId="131"/>
    <cellStyle name="Normal 12" xfId="132"/>
    <cellStyle name="Normal 13" xfId="133"/>
    <cellStyle name="Normal 14" xfId="134"/>
    <cellStyle name="Normal 2" xfId="135"/>
    <cellStyle name="Normal 2 2" xfId="136"/>
    <cellStyle name="Normal 2 3" xfId="137"/>
    <cellStyle name="Normal 2 4" xfId="138"/>
    <cellStyle name="Normal 2 5" xfId="139"/>
    <cellStyle name="Normal 2 6" xfId="140"/>
    <cellStyle name="Normal 2_licitacion-linea de conduccion-cedeño-2010" xfId="141"/>
    <cellStyle name="Normal 3" xfId="142"/>
    <cellStyle name="Normal 3 2" xfId="143"/>
    <cellStyle name="Normal 4" xfId="144"/>
    <cellStyle name="Normal 5" xfId="145"/>
    <cellStyle name="Normal 5 2" xfId="146"/>
    <cellStyle name="Normal 6" xfId="147"/>
    <cellStyle name="Normal 7" xfId="148"/>
    <cellStyle name="Normal 7 2" xfId="149"/>
    <cellStyle name="Normal 8" xfId="150"/>
    <cellStyle name="Normal 9" xfId="151"/>
    <cellStyle name="Notas" xfId="152"/>
    <cellStyle name="Output" xfId="153"/>
    <cellStyle name="Percent 2" xfId="154"/>
    <cellStyle name="Percent" xfId="155"/>
    <cellStyle name="Porcentual 2" xfId="156"/>
    <cellStyle name="Porcentual 2 2" xfId="157"/>
    <cellStyle name="Porcentual 3" xfId="158"/>
    <cellStyle name="Porcentual 3 2" xfId="159"/>
    <cellStyle name="Porcentual 4" xfId="160"/>
    <cellStyle name="Porcentual 4 2" xfId="161"/>
    <cellStyle name="Porcentual 4 3" xfId="162"/>
    <cellStyle name="Porcentual 5" xfId="163"/>
    <cellStyle name="Salida" xfId="164"/>
    <cellStyle name="Standard" xfId="165"/>
    <cellStyle name="Texto de advertencia" xfId="166"/>
    <cellStyle name="Texto explicativo" xfId="167"/>
    <cellStyle name="Title" xfId="168"/>
    <cellStyle name="Título" xfId="169"/>
    <cellStyle name="Título 1" xfId="170"/>
    <cellStyle name="Título 2" xfId="171"/>
    <cellStyle name="Título 3" xfId="172"/>
    <cellStyle name="Total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4</xdr:row>
      <xdr:rowOff>9525</xdr:rowOff>
    </xdr:from>
    <xdr:to>
      <xdr:col>4</xdr:col>
      <xdr:colOff>504825</xdr:colOff>
      <xdr:row>9</xdr:row>
      <xdr:rowOff>133350</xdr:rowOff>
    </xdr:to>
    <xdr:sp>
      <xdr:nvSpPr>
        <xdr:cNvPr id="1" name="Rectangle 1" descr="logoopcion1"/>
        <xdr:cNvSpPr>
          <a:spLocks/>
        </xdr:cNvSpPr>
      </xdr:nvSpPr>
      <xdr:spPr>
        <a:xfrm>
          <a:off x="8648700" y="876300"/>
          <a:ext cx="2743200" cy="10953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ERVACI&#211;N\2019\MPR%202019\ESMERALDAS\SOLICITANDO%20REVISI&#211;N%20DEL%20PRESUPUESTO%20PARA%20EL%20PROYECTO%20MPR%20-%20ESMERALDAS\Users\galdas\AppData\Local\Temp\2_inspeccion_alcantari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 CALDERON_Y BORBON"/>
      <sheetName val="Y BORBON_Y LAS PEÑAS"/>
      <sheetName val="Y PEÑAS_PALESTINA"/>
      <sheetName val="PALESTINA - AEROPUERTO"/>
      <sheetName val="PASO LATERAL TACHINA"/>
      <sheetName val="TACHINA_SAN MATEO"/>
      <sheetName val="RESUMEN"/>
    </sheetNames>
    <sheetDataSet>
      <sheetData sheetId="0">
        <row r="10">
          <cell r="C10" t="str">
            <v>"Y" DE CALDERÓN - "Y" DE BORBÓN</v>
          </cell>
        </row>
      </sheetData>
      <sheetData sheetId="1">
        <row r="10">
          <cell r="C10" t="str">
            <v>"Y" DE BORBÓN - "Y" DE LAS PEÑAS</v>
          </cell>
        </row>
      </sheetData>
      <sheetData sheetId="2">
        <row r="10">
          <cell r="C10" t="str">
            <v>"Y" DE LAS PEÑAS - PALESTINA</v>
          </cell>
        </row>
      </sheetData>
      <sheetData sheetId="3">
        <row r="10">
          <cell r="C10" t="str">
            <v>PALESTINA-REDONDEL DEL AEROPUERTO</v>
          </cell>
        </row>
      </sheetData>
      <sheetData sheetId="4">
        <row r="10">
          <cell r="C10" t="str">
            <v>PASO LATERAL TACHINA</v>
          </cell>
        </row>
      </sheetData>
      <sheetData sheetId="5">
        <row r="10">
          <cell r="C10" t="str">
            <v>REDONDEL TACHINA - SAN MATEO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58"/>
  <sheetViews>
    <sheetView zoomScalePageLayoutView="0" workbookViewId="0" topLeftCell="A37">
      <selection activeCell="B13" sqref="B13"/>
    </sheetView>
  </sheetViews>
  <sheetFormatPr defaultColWidth="11.421875" defaultRowHeight="15"/>
  <cols>
    <col min="1" max="1" width="12.140625" style="27" bestFit="1" customWidth="1"/>
    <col min="2" max="2" width="40.8515625" style="27" customWidth="1"/>
    <col min="3" max="6" width="12.7109375" style="27" customWidth="1"/>
    <col min="7" max="7" width="11.421875" style="27" customWidth="1"/>
    <col min="8" max="8" width="12.140625" style="27" bestFit="1" customWidth="1"/>
    <col min="9" max="9" width="40.8515625" style="27" customWidth="1"/>
    <col min="10" max="10" width="11.421875" style="27" customWidth="1"/>
    <col min="13" max="16" width="12.7109375" style="27" customWidth="1"/>
    <col min="17" max="16384" width="11.421875" style="27" customWidth="1"/>
  </cols>
  <sheetData>
    <row r="1" spans="1:6" ht="15">
      <c r="A1" s="330" t="s">
        <v>0</v>
      </c>
      <c r="B1" s="330"/>
      <c r="C1" s="330"/>
      <c r="D1" s="330"/>
      <c r="E1" s="330"/>
      <c r="F1" s="330"/>
    </row>
    <row r="2" spans="1:6" ht="15">
      <c r="A2" s="331" t="s">
        <v>1</v>
      </c>
      <c r="B2" s="331"/>
      <c r="C2" s="331"/>
      <c r="D2" s="331"/>
      <c r="E2" s="331"/>
      <c r="F2" s="331"/>
    </row>
    <row r="3" spans="1:6" ht="15">
      <c r="A3" s="332" t="s">
        <v>54</v>
      </c>
      <c r="B3" s="332"/>
      <c r="C3" s="332"/>
      <c r="D3" s="332"/>
      <c r="E3" s="332"/>
      <c r="F3" s="332"/>
    </row>
    <row r="4" spans="1:6" ht="15" customHeight="1">
      <c r="A4" s="23" t="s">
        <v>2</v>
      </c>
      <c r="B4" s="333" t="s">
        <v>55</v>
      </c>
      <c r="C4" s="333"/>
      <c r="D4" s="333"/>
      <c r="E4" s="333"/>
      <c r="F4" s="333"/>
    </row>
    <row r="5" spans="1:6" ht="15" customHeight="1">
      <c r="A5" s="23" t="s">
        <v>56</v>
      </c>
      <c r="B5" s="329" t="s">
        <v>75</v>
      </c>
      <c r="C5" s="329"/>
      <c r="D5" s="329"/>
      <c r="E5" s="329"/>
      <c r="F5" s="329"/>
    </row>
    <row r="6" spans="1:6" ht="180.75" customHeight="1">
      <c r="A6" s="23" t="s">
        <v>3</v>
      </c>
      <c r="B6" s="328" t="s">
        <v>197</v>
      </c>
      <c r="C6" s="328"/>
      <c r="D6" s="328"/>
      <c r="E6" s="328"/>
      <c r="F6" s="328"/>
    </row>
    <row r="7" spans="1:6" ht="15">
      <c r="A7" s="23" t="s">
        <v>4</v>
      </c>
      <c r="B7" s="24" t="s">
        <v>130</v>
      </c>
      <c r="C7" s="25"/>
      <c r="D7" s="17"/>
      <c r="E7" s="17"/>
      <c r="F7" s="26"/>
    </row>
    <row r="8" spans="1:6" ht="25.5">
      <c r="A8" s="23" t="s">
        <v>6</v>
      </c>
      <c r="B8" s="17"/>
      <c r="C8" s="25"/>
      <c r="D8" s="17"/>
      <c r="E8" s="17"/>
      <c r="F8" s="26"/>
    </row>
    <row r="9" spans="1:6" ht="15">
      <c r="A9" s="23" t="s">
        <v>7</v>
      </c>
      <c r="B9" s="329" t="s">
        <v>8</v>
      </c>
      <c r="C9" s="329"/>
      <c r="D9" s="329"/>
      <c r="E9" s="329"/>
      <c r="F9" s="329"/>
    </row>
    <row r="10" spans="1:6" ht="15">
      <c r="A10" s="181" t="s">
        <v>9</v>
      </c>
      <c r="B10" s="181" t="s">
        <v>78</v>
      </c>
      <c r="C10" s="181" t="s">
        <v>11</v>
      </c>
      <c r="D10" s="191" t="s">
        <v>12</v>
      </c>
      <c r="E10" s="181" t="s">
        <v>79</v>
      </c>
      <c r="F10" s="181" t="s">
        <v>80</v>
      </c>
    </row>
    <row r="11" spans="1:6" ht="15">
      <c r="A11" s="188" t="s">
        <v>81</v>
      </c>
      <c r="B11" s="189"/>
      <c r="C11" s="189"/>
      <c r="D11" s="192"/>
      <c r="E11" s="189"/>
      <c r="F11" s="190"/>
    </row>
    <row r="12" spans="1:6" ht="15">
      <c r="A12" s="91" t="s">
        <v>15</v>
      </c>
      <c r="B12" s="66" t="s">
        <v>16</v>
      </c>
      <c r="C12" s="128" t="s">
        <v>17</v>
      </c>
      <c r="D12" s="131">
        <v>1.69</v>
      </c>
      <c r="E12" s="131">
        <v>399.09</v>
      </c>
      <c r="F12" s="129">
        <f aca="true" t="shared" si="0" ref="F12:F18">ROUND(D12*E12,2)</f>
        <v>674.46</v>
      </c>
    </row>
    <row r="13" spans="1:8" ht="15">
      <c r="A13" s="91" t="s">
        <v>18</v>
      </c>
      <c r="B13" s="66" t="s">
        <v>145</v>
      </c>
      <c r="C13" s="128" t="s">
        <v>19</v>
      </c>
      <c r="D13" s="131">
        <v>3377</v>
      </c>
      <c r="E13" s="147">
        <v>22.63</v>
      </c>
      <c r="F13" s="129">
        <f t="shared" si="0"/>
        <v>76421.51</v>
      </c>
      <c r="H13" s="27">
        <v>22.63</v>
      </c>
    </row>
    <row r="14" spans="1:6" ht="15">
      <c r="A14" s="91" t="s">
        <v>20</v>
      </c>
      <c r="B14" s="66" t="s">
        <v>21</v>
      </c>
      <c r="C14" s="128" t="s">
        <v>22</v>
      </c>
      <c r="D14" s="131">
        <v>25300</v>
      </c>
      <c r="E14" s="131">
        <v>1.41</v>
      </c>
      <c r="F14" s="129">
        <f t="shared" si="0"/>
        <v>35673</v>
      </c>
    </row>
    <row r="15" spans="1:6" s="42" customFormat="1" ht="25.5">
      <c r="A15" s="91" t="s">
        <v>23</v>
      </c>
      <c r="B15" s="66" t="s">
        <v>198</v>
      </c>
      <c r="C15" s="128" t="s">
        <v>24</v>
      </c>
      <c r="D15" s="131">
        <v>0</v>
      </c>
      <c r="E15" s="131">
        <v>0.37</v>
      </c>
      <c r="F15" s="129">
        <f t="shared" si="0"/>
        <v>0</v>
      </c>
    </row>
    <row r="16" spans="1:6" s="42" customFormat="1" ht="25.5">
      <c r="A16" s="91" t="s">
        <v>23</v>
      </c>
      <c r="B16" s="66" t="s">
        <v>151</v>
      </c>
      <c r="C16" s="128" t="s">
        <v>24</v>
      </c>
      <c r="D16" s="131">
        <v>37950</v>
      </c>
      <c r="E16" s="131">
        <v>0.3</v>
      </c>
      <c r="F16" s="129">
        <f>ROUND(D16*E16,2)</f>
        <v>11385</v>
      </c>
    </row>
    <row r="17" spans="1:8" ht="25.5">
      <c r="A17" s="91" t="s">
        <v>25</v>
      </c>
      <c r="B17" s="66" t="s">
        <v>26</v>
      </c>
      <c r="C17" s="128" t="s">
        <v>22</v>
      </c>
      <c r="D17" s="131">
        <v>4052</v>
      </c>
      <c r="E17" s="147">
        <v>5.61</v>
      </c>
      <c r="F17" s="129">
        <f t="shared" si="0"/>
        <v>22731.72</v>
      </c>
      <c r="H17" s="27">
        <v>5.61</v>
      </c>
    </row>
    <row r="18" spans="1:6" s="42" customFormat="1" ht="38.25">
      <c r="A18" s="91" t="s">
        <v>27</v>
      </c>
      <c r="B18" s="66" t="s">
        <v>153</v>
      </c>
      <c r="C18" s="128" t="s">
        <v>24</v>
      </c>
      <c r="D18" s="131">
        <v>384940</v>
      </c>
      <c r="E18" s="131">
        <v>0.3</v>
      </c>
      <c r="F18" s="129">
        <f t="shared" si="0"/>
        <v>115482</v>
      </c>
    </row>
    <row r="19" spans="1:6" ht="15">
      <c r="A19" s="185" t="s">
        <v>131</v>
      </c>
      <c r="B19" s="186"/>
      <c r="C19" s="186"/>
      <c r="D19" s="192"/>
      <c r="E19" s="186"/>
      <c r="F19" s="187"/>
    </row>
    <row r="20" spans="1:6" s="42" customFormat="1" ht="12.75">
      <c r="A20" s="91" t="s">
        <v>146</v>
      </c>
      <c r="B20" s="66" t="s">
        <v>147</v>
      </c>
      <c r="C20" s="128" t="s">
        <v>22</v>
      </c>
      <c r="D20" s="131">
        <v>1063.6499999999999</v>
      </c>
      <c r="E20" s="131">
        <v>15.9</v>
      </c>
      <c r="F20" s="129">
        <f aca="true" t="shared" si="1" ref="F20:F49">ROUND(D20*E20,2)</f>
        <v>16912.04</v>
      </c>
    </row>
    <row r="21" spans="1:6" s="42" customFormat="1" ht="12.75">
      <c r="A21" s="91" t="s">
        <v>35</v>
      </c>
      <c r="B21" s="30" t="s">
        <v>36</v>
      </c>
      <c r="C21" s="128" t="s">
        <v>22</v>
      </c>
      <c r="D21" s="131">
        <v>1100</v>
      </c>
      <c r="E21" s="131">
        <v>41.9</v>
      </c>
      <c r="F21" s="129">
        <f t="shared" si="1"/>
        <v>46090</v>
      </c>
    </row>
    <row r="22" spans="1:6" ht="15">
      <c r="A22" s="91" t="s">
        <v>148</v>
      </c>
      <c r="B22" s="30" t="s">
        <v>40</v>
      </c>
      <c r="C22" s="128" t="s">
        <v>22</v>
      </c>
      <c r="D22" s="131">
        <v>2026</v>
      </c>
      <c r="E22" s="131">
        <v>2.51</v>
      </c>
      <c r="F22" s="129">
        <f t="shared" si="1"/>
        <v>5085.26</v>
      </c>
    </row>
    <row r="23" spans="1:8" ht="15">
      <c r="A23" s="91" t="s">
        <v>150</v>
      </c>
      <c r="B23" s="30" t="s">
        <v>41</v>
      </c>
      <c r="C23" s="128" t="s">
        <v>22</v>
      </c>
      <c r="D23" s="131">
        <v>600</v>
      </c>
      <c r="E23" s="131">
        <v>5.78</v>
      </c>
      <c r="F23" s="129">
        <f t="shared" si="1"/>
        <v>3468</v>
      </c>
      <c r="H23" s="27">
        <v>5.78</v>
      </c>
    </row>
    <row r="24" spans="1:6" ht="15">
      <c r="A24" s="91" t="s">
        <v>39</v>
      </c>
      <c r="B24" s="30" t="s">
        <v>188</v>
      </c>
      <c r="C24" s="128" t="s">
        <v>22</v>
      </c>
      <c r="D24" s="131">
        <v>0</v>
      </c>
      <c r="E24" s="131">
        <v>1.4</v>
      </c>
      <c r="F24" s="129">
        <f t="shared" si="1"/>
        <v>0</v>
      </c>
    </row>
    <row r="25" spans="1:6" ht="25.5">
      <c r="A25" s="87" t="s">
        <v>156</v>
      </c>
      <c r="B25" s="66" t="s">
        <v>157</v>
      </c>
      <c r="C25" s="120" t="s">
        <v>49</v>
      </c>
      <c r="D25" s="121">
        <v>0</v>
      </c>
      <c r="E25" s="121">
        <v>0.3</v>
      </c>
      <c r="F25" s="129">
        <f t="shared" si="1"/>
        <v>0</v>
      </c>
    </row>
    <row r="26" spans="1:6" ht="25.5">
      <c r="A26" s="122" t="s">
        <v>66</v>
      </c>
      <c r="B26" s="30" t="s">
        <v>26</v>
      </c>
      <c r="C26" s="8" t="s">
        <v>22</v>
      </c>
      <c r="D26" s="123">
        <v>0</v>
      </c>
      <c r="E26" s="248">
        <v>5.61</v>
      </c>
      <c r="F26" s="129">
        <f t="shared" si="1"/>
        <v>0</v>
      </c>
    </row>
    <row r="27" spans="1:6" ht="38.25">
      <c r="A27" s="91" t="s">
        <v>27</v>
      </c>
      <c r="B27" s="66" t="s">
        <v>153</v>
      </c>
      <c r="C27" s="8" t="s">
        <v>49</v>
      </c>
      <c r="D27" s="123">
        <v>0</v>
      </c>
      <c r="E27" s="123">
        <v>0.3</v>
      </c>
      <c r="F27" s="129">
        <f t="shared" si="1"/>
        <v>0</v>
      </c>
    </row>
    <row r="28" spans="1:6" ht="15">
      <c r="A28" s="91" t="s">
        <v>29</v>
      </c>
      <c r="B28" s="66" t="s">
        <v>28</v>
      </c>
      <c r="C28" s="128" t="s">
        <v>22</v>
      </c>
      <c r="D28" s="131">
        <v>1013</v>
      </c>
      <c r="E28" s="131">
        <v>11.61</v>
      </c>
      <c r="F28" s="129">
        <f t="shared" si="1"/>
        <v>11760.93</v>
      </c>
    </row>
    <row r="29" spans="1:6" ht="15">
      <c r="A29" s="91" t="s">
        <v>27</v>
      </c>
      <c r="B29" s="66" t="s">
        <v>169</v>
      </c>
      <c r="C29" s="128" t="s">
        <v>24</v>
      </c>
      <c r="D29" s="131">
        <v>96235</v>
      </c>
      <c r="E29" s="131">
        <v>0.27</v>
      </c>
      <c r="F29" s="129">
        <f t="shared" si="1"/>
        <v>25983.45</v>
      </c>
    </row>
    <row r="30" spans="1:6" ht="15">
      <c r="A30" s="91" t="s">
        <v>159</v>
      </c>
      <c r="B30" s="30" t="s">
        <v>33</v>
      </c>
      <c r="C30" s="128" t="s">
        <v>22</v>
      </c>
      <c r="D30" s="131">
        <v>675</v>
      </c>
      <c r="E30" s="131">
        <v>14.42</v>
      </c>
      <c r="F30" s="129">
        <f t="shared" si="1"/>
        <v>9733.5</v>
      </c>
    </row>
    <row r="31" spans="1:6" ht="15">
      <c r="A31" s="91" t="s">
        <v>27</v>
      </c>
      <c r="B31" s="30" t="s">
        <v>154</v>
      </c>
      <c r="C31" s="128" t="s">
        <v>49</v>
      </c>
      <c r="D31" s="131">
        <v>64125</v>
      </c>
      <c r="E31" s="131">
        <v>0.27</v>
      </c>
      <c r="F31" s="129">
        <f t="shared" si="1"/>
        <v>17313.75</v>
      </c>
    </row>
    <row r="32" spans="1:6" s="42" customFormat="1" ht="25.5">
      <c r="A32" s="94" t="s">
        <v>164</v>
      </c>
      <c r="B32" s="30" t="s">
        <v>165</v>
      </c>
      <c r="C32" s="128" t="s">
        <v>5</v>
      </c>
      <c r="D32" s="131">
        <v>3377</v>
      </c>
      <c r="E32" s="131">
        <v>336.72</v>
      </c>
      <c r="F32" s="129">
        <f t="shared" si="1"/>
        <v>1137103.44</v>
      </c>
    </row>
    <row r="33" spans="1:6" s="42" customFormat="1" ht="25.5">
      <c r="A33" s="94" t="s">
        <v>164</v>
      </c>
      <c r="B33" s="30" t="s">
        <v>173</v>
      </c>
      <c r="C33" s="128" t="s">
        <v>5</v>
      </c>
      <c r="D33" s="131">
        <v>0</v>
      </c>
      <c r="E33" s="131">
        <v>604.66</v>
      </c>
      <c r="F33" s="129">
        <f>ROUND(D33*E33,2)</f>
        <v>0</v>
      </c>
    </row>
    <row r="34" spans="1:6" s="42" customFormat="1" ht="12.75">
      <c r="A34" s="94" t="s">
        <v>46</v>
      </c>
      <c r="B34" s="30" t="s">
        <v>47</v>
      </c>
      <c r="C34" s="128" t="s">
        <v>22</v>
      </c>
      <c r="D34" s="131">
        <v>675</v>
      </c>
      <c r="E34" s="147">
        <v>12</v>
      </c>
      <c r="F34" s="129">
        <f t="shared" si="1"/>
        <v>8100</v>
      </c>
    </row>
    <row r="35" spans="1:6" ht="15">
      <c r="A35" s="91" t="s">
        <v>27</v>
      </c>
      <c r="B35" s="30" t="s">
        <v>155</v>
      </c>
      <c r="C35" s="128" t="s">
        <v>49</v>
      </c>
      <c r="D35" s="131">
        <v>67500</v>
      </c>
      <c r="E35" s="131">
        <v>0.27</v>
      </c>
      <c r="F35" s="129">
        <f t="shared" si="1"/>
        <v>18225</v>
      </c>
    </row>
    <row r="36" spans="1:6" ht="25.5">
      <c r="A36" s="30" t="s">
        <v>142</v>
      </c>
      <c r="B36" s="30" t="s">
        <v>83</v>
      </c>
      <c r="C36" s="128" t="s">
        <v>22</v>
      </c>
      <c r="D36" s="131">
        <v>1200</v>
      </c>
      <c r="E36" s="131">
        <v>207.98</v>
      </c>
      <c r="F36" s="129">
        <f t="shared" si="1"/>
        <v>249576</v>
      </c>
    </row>
    <row r="37" spans="1:12" s="90" customFormat="1" ht="25.5">
      <c r="A37" s="246" t="s">
        <v>45</v>
      </c>
      <c r="B37" s="224" t="s">
        <v>70</v>
      </c>
      <c r="C37" s="247" t="s">
        <v>71</v>
      </c>
      <c r="D37" s="248">
        <v>0</v>
      </c>
      <c r="E37" s="248">
        <v>2</v>
      </c>
      <c r="F37" s="130">
        <f t="shared" si="1"/>
        <v>0</v>
      </c>
      <c r="K37" s="249"/>
      <c r="L37" s="249"/>
    </row>
    <row r="38" spans="1:6" ht="15">
      <c r="A38" s="30" t="s">
        <v>88</v>
      </c>
      <c r="B38" s="30" t="s">
        <v>166</v>
      </c>
      <c r="C38" s="120" t="s">
        <v>22</v>
      </c>
      <c r="D38" s="121">
        <v>0</v>
      </c>
      <c r="E38" s="133">
        <v>16.04</v>
      </c>
      <c r="F38" s="129">
        <f t="shared" si="1"/>
        <v>0</v>
      </c>
    </row>
    <row r="39" spans="1:6" ht="15">
      <c r="A39" s="91" t="s">
        <v>51</v>
      </c>
      <c r="B39" s="66" t="s">
        <v>171</v>
      </c>
      <c r="C39" s="120" t="s">
        <v>49</v>
      </c>
      <c r="D39" s="121">
        <v>0</v>
      </c>
      <c r="E39" s="121">
        <v>0.27</v>
      </c>
      <c r="F39" s="129">
        <f t="shared" si="1"/>
        <v>0</v>
      </c>
    </row>
    <row r="40" spans="1:6" ht="15">
      <c r="A40" s="122" t="s">
        <v>42</v>
      </c>
      <c r="B40" s="30" t="s">
        <v>43</v>
      </c>
      <c r="C40" s="8" t="s">
        <v>22</v>
      </c>
      <c r="D40" s="123">
        <v>150</v>
      </c>
      <c r="E40" s="147">
        <v>56.4</v>
      </c>
      <c r="F40" s="129">
        <f t="shared" si="1"/>
        <v>8460</v>
      </c>
    </row>
    <row r="41" spans="1:6" s="42" customFormat="1" ht="12.75">
      <c r="A41" s="122" t="s">
        <v>51</v>
      </c>
      <c r="B41" s="30" t="s">
        <v>158</v>
      </c>
      <c r="C41" s="8" t="s">
        <v>49</v>
      </c>
      <c r="D41" s="123">
        <v>14250</v>
      </c>
      <c r="E41" s="123">
        <v>0.27</v>
      </c>
      <c r="F41" s="129">
        <f t="shared" si="1"/>
        <v>3847.5</v>
      </c>
    </row>
    <row r="42" spans="1:6" s="42" customFormat="1" ht="25.5">
      <c r="A42" s="131" t="s">
        <v>67</v>
      </c>
      <c r="B42" s="30" t="s">
        <v>132</v>
      </c>
      <c r="C42" s="8" t="s">
        <v>22</v>
      </c>
      <c r="D42" s="123">
        <v>0</v>
      </c>
      <c r="E42" s="123">
        <v>7.28</v>
      </c>
      <c r="F42" s="129">
        <f t="shared" si="1"/>
        <v>0</v>
      </c>
    </row>
    <row r="43" spans="1:6" s="42" customFormat="1" ht="38.25">
      <c r="A43" s="91" t="s">
        <v>133</v>
      </c>
      <c r="B43" s="30" t="s">
        <v>163</v>
      </c>
      <c r="C43" s="128" t="s">
        <v>22</v>
      </c>
      <c r="D43" s="131">
        <v>240</v>
      </c>
      <c r="E43" s="133">
        <v>180.89</v>
      </c>
      <c r="F43" s="129">
        <f t="shared" si="1"/>
        <v>43413.6</v>
      </c>
    </row>
    <row r="44" spans="1:6" ht="15">
      <c r="A44" s="122" t="s">
        <v>59</v>
      </c>
      <c r="B44" s="30" t="s">
        <v>60</v>
      </c>
      <c r="C44" s="8" t="s">
        <v>22</v>
      </c>
      <c r="D44" s="123">
        <v>0</v>
      </c>
      <c r="E44" s="133">
        <v>125.96</v>
      </c>
      <c r="F44" s="129">
        <f t="shared" si="1"/>
        <v>0</v>
      </c>
    </row>
    <row r="45" spans="1:6" s="42" customFormat="1" ht="12.75">
      <c r="A45" s="91" t="s">
        <v>160</v>
      </c>
      <c r="B45" s="30" t="s">
        <v>161</v>
      </c>
      <c r="C45" s="128" t="s">
        <v>22</v>
      </c>
      <c r="D45" s="131">
        <v>480</v>
      </c>
      <c r="E45" s="131">
        <v>159.02</v>
      </c>
      <c r="F45" s="129">
        <f t="shared" si="1"/>
        <v>76329.6</v>
      </c>
    </row>
    <row r="46" spans="1:6" s="42" customFormat="1" ht="12.75">
      <c r="A46" s="91" t="s">
        <v>30</v>
      </c>
      <c r="B46" s="66" t="s">
        <v>31</v>
      </c>
      <c r="C46" s="128" t="s">
        <v>32</v>
      </c>
      <c r="D46" s="131">
        <v>7091</v>
      </c>
      <c r="E46" s="131">
        <v>0.53</v>
      </c>
      <c r="F46" s="129">
        <f t="shared" si="1"/>
        <v>3758.23</v>
      </c>
    </row>
    <row r="47" spans="1:6" s="42" customFormat="1" ht="25.5">
      <c r="A47" s="30" t="s">
        <v>48</v>
      </c>
      <c r="B47" s="30" t="s">
        <v>187</v>
      </c>
      <c r="C47" s="8" t="s">
        <v>34</v>
      </c>
      <c r="D47" s="123">
        <v>0</v>
      </c>
      <c r="E47" s="123">
        <v>20.27</v>
      </c>
      <c r="F47" s="129">
        <f t="shared" si="1"/>
        <v>0</v>
      </c>
    </row>
    <row r="48" spans="1:6" s="42" customFormat="1" ht="25.5">
      <c r="A48" s="91" t="s">
        <v>50</v>
      </c>
      <c r="B48" s="66" t="s">
        <v>152</v>
      </c>
      <c r="C48" s="128" t="s">
        <v>49</v>
      </c>
      <c r="D48" s="131">
        <v>45600</v>
      </c>
      <c r="E48" s="131">
        <v>0.3</v>
      </c>
      <c r="F48" s="129">
        <f t="shared" si="1"/>
        <v>13680</v>
      </c>
    </row>
    <row r="49" spans="1:6" s="42" customFormat="1" ht="12.75">
      <c r="A49" s="94" t="s">
        <v>52</v>
      </c>
      <c r="B49" s="30" t="s">
        <v>168</v>
      </c>
      <c r="C49" s="128" t="s">
        <v>5</v>
      </c>
      <c r="D49" s="131">
        <v>120</v>
      </c>
      <c r="E49" s="131">
        <v>1.47</v>
      </c>
      <c r="F49" s="129">
        <f t="shared" si="1"/>
        <v>176.4</v>
      </c>
    </row>
    <row r="50" spans="1:6" ht="15">
      <c r="A50" s="91" t="s">
        <v>37</v>
      </c>
      <c r="B50" s="30" t="s">
        <v>174</v>
      </c>
      <c r="C50" s="8" t="s">
        <v>38</v>
      </c>
      <c r="D50" s="123">
        <v>0</v>
      </c>
      <c r="E50" s="131">
        <v>290.1</v>
      </c>
      <c r="F50" s="129">
        <f>ROUND(D50*E50,2)</f>
        <v>0</v>
      </c>
    </row>
    <row r="51" spans="1:6" ht="15">
      <c r="A51" s="91"/>
      <c r="B51" s="93"/>
      <c r="C51" s="128"/>
      <c r="D51" s="131"/>
      <c r="E51" s="131"/>
      <c r="F51" s="129"/>
    </row>
    <row r="52" spans="1:6" ht="15">
      <c r="A52" s="91"/>
      <c r="B52" s="93"/>
      <c r="C52" s="128"/>
      <c r="D52" s="131"/>
      <c r="E52" s="131"/>
      <c r="F52" s="129"/>
    </row>
    <row r="53" spans="1:6" ht="15">
      <c r="A53" s="91"/>
      <c r="B53" s="93"/>
      <c r="C53" s="128"/>
      <c r="D53" s="131"/>
      <c r="E53" s="131"/>
      <c r="F53" s="129"/>
    </row>
    <row r="54" spans="1:7" ht="15">
      <c r="A54" s="148"/>
      <c r="B54" s="149"/>
      <c r="C54" s="150"/>
      <c r="D54" s="326" t="s">
        <v>53</v>
      </c>
      <c r="E54" s="327"/>
      <c r="F54" s="204">
        <f>SUM(F12:F53)</f>
        <v>1961384.3900000001</v>
      </c>
      <c r="G54" s="27">
        <f>+F54/120</f>
        <v>16344.869916666668</v>
      </c>
    </row>
    <row r="55" spans="1:6" ht="15">
      <c r="A55" s="184"/>
      <c r="B55" s="95"/>
      <c r="C55" s="199"/>
      <c r="D55" s="198"/>
      <c r="E55" s="198"/>
      <c r="F55" s="205"/>
    </row>
    <row r="56" spans="1:6" ht="15">
      <c r="A56" s="184"/>
      <c r="B56" s="95"/>
      <c r="C56" s="199"/>
      <c r="D56" s="198"/>
      <c r="E56" s="198"/>
      <c r="F56" s="205"/>
    </row>
    <row r="57" spans="1:6" ht="15">
      <c r="A57" s="184"/>
      <c r="B57" s="95"/>
      <c r="C57" s="199"/>
      <c r="D57" s="198"/>
      <c r="E57" s="198">
        <f>36*0.15</f>
        <v>5.3999999999999995</v>
      </c>
      <c r="F57" s="205">
        <f>1.2*2</f>
        <v>2.4</v>
      </c>
    </row>
    <row r="58" spans="1:6" ht="15">
      <c r="A58" s="148"/>
      <c r="B58" s="149"/>
      <c r="C58" s="182"/>
      <c r="D58" s="325"/>
      <c r="E58" s="325"/>
      <c r="F58" s="183">
        <f>+F57*126</f>
        <v>302.4</v>
      </c>
    </row>
  </sheetData>
  <sheetProtection/>
  <mergeCells count="9">
    <mergeCell ref="D58:E58"/>
    <mergeCell ref="D54:E54"/>
    <mergeCell ref="B6:F6"/>
    <mergeCell ref="B9:F9"/>
    <mergeCell ref="A1:F1"/>
    <mergeCell ref="A2:F2"/>
    <mergeCell ref="A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H35" sqref="H35"/>
    </sheetView>
  </sheetViews>
  <sheetFormatPr defaultColWidth="8.8515625" defaultRowHeight="15"/>
  <cols>
    <col min="1" max="1" width="6.57421875" style="266" customWidth="1"/>
    <col min="2" max="2" width="13.7109375" style="255" customWidth="1"/>
    <col min="3" max="3" width="50.8515625" style="255" customWidth="1"/>
    <col min="4" max="5" width="8.8515625" style="323" customWidth="1"/>
    <col min="6" max="8" width="8.8515625" style="255" customWidth="1"/>
    <col min="9" max="9" width="8.8515625" style="311" customWidth="1"/>
    <col min="10" max="16384" width="8.8515625" style="255" customWidth="1"/>
  </cols>
  <sheetData>
    <row r="1" spans="2:7" ht="11.25">
      <c r="B1" s="353" t="s">
        <v>0</v>
      </c>
      <c r="C1" s="353"/>
      <c r="D1" s="353"/>
      <c r="E1" s="353"/>
      <c r="F1" s="353"/>
      <c r="G1" s="353"/>
    </row>
    <row r="2" spans="2:7" ht="11.25">
      <c r="B2" s="335" t="s">
        <v>1</v>
      </c>
      <c r="C2" s="335"/>
      <c r="D2" s="335"/>
      <c r="E2" s="335"/>
      <c r="F2" s="335"/>
      <c r="G2" s="335"/>
    </row>
    <row r="3" spans="2:7" ht="11.25">
      <c r="B3" s="354" t="s">
        <v>54</v>
      </c>
      <c r="C3" s="354"/>
      <c r="D3" s="354"/>
      <c r="E3" s="354"/>
      <c r="F3" s="354"/>
      <c r="G3" s="354"/>
    </row>
    <row r="4" spans="2:7" ht="12">
      <c r="B4" s="294" t="s">
        <v>2</v>
      </c>
      <c r="C4" s="431" t="s">
        <v>55</v>
      </c>
      <c r="D4" s="431"/>
      <c r="E4" s="431"/>
      <c r="F4" s="431"/>
      <c r="G4" s="431"/>
    </row>
    <row r="5" spans="2:7" ht="12">
      <c r="B5" s="294" t="s">
        <v>56</v>
      </c>
      <c r="C5" s="287" t="s">
        <v>112</v>
      </c>
      <c r="D5" s="405"/>
      <c r="E5" s="405"/>
      <c r="F5" s="287"/>
      <c r="G5" s="287"/>
    </row>
    <row r="6" spans="2:7" ht="12.75" customHeight="1">
      <c r="B6" s="294" t="s">
        <v>3</v>
      </c>
      <c r="C6" s="432" t="s">
        <v>203</v>
      </c>
      <c r="D6" s="432"/>
      <c r="E6" s="432"/>
      <c r="F6" s="432"/>
      <c r="G6" s="432"/>
    </row>
    <row r="7" spans="2:7" ht="12">
      <c r="B7" s="294" t="s">
        <v>4</v>
      </c>
      <c r="C7" s="287" t="s">
        <v>113</v>
      </c>
      <c r="D7" s="405"/>
      <c r="E7" s="405"/>
      <c r="F7" s="287"/>
      <c r="G7" s="433"/>
    </row>
    <row r="8" spans="2:7" ht="12">
      <c r="B8" s="294" t="s">
        <v>6</v>
      </c>
      <c r="C8" s="287" t="s">
        <v>200</v>
      </c>
      <c r="D8" s="405"/>
      <c r="E8" s="405"/>
      <c r="F8" s="287"/>
      <c r="G8" s="433"/>
    </row>
    <row r="9" spans="2:7" ht="12">
      <c r="B9" s="294" t="s">
        <v>7</v>
      </c>
      <c r="C9" s="287" t="s">
        <v>8</v>
      </c>
      <c r="D9" s="405"/>
      <c r="E9" s="405"/>
      <c r="F9" s="287"/>
      <c r="G9" s="433"/>
    </row>
    <row r="11" spans="2:4" ht="11.25">
      <c r="B11" s="335" t="s">
        <v>215</v>
      </c>
      <c r="C11" s="335"/>
      <c r="D11" s="335"/>
    </row>
    <row r="13" spans="1:7" ht="11.25">
      <c r="A13" s="416" t="s">
        <v>216</v>
      </c>
      <c r="B13" s="272" t="s">
        <v>257</v>
      </c>
      <c r="C13" s="277" t="s">
        <v>10</v>
      </c>
      <c r="D13" s="257" t="s">
        <v>11</v>
      </c>
      <c r="E13" s="257" t="s">
        <v>12</v>
      </c>
      <c r="F13" s="258" t="s">
        <v>13</v>
      </c>
      <c r="G13" s="258" t="s">
        <v>90</v>
      </c>
    </row>
    <row r="14" spans="1:7" ht="11.25">
      <c r="A14" s="417"/>
      <c r="B14" s="268"/>
      <c r="C14" s="278" t="s">
        <v>258</v>
      </c>
      <c r="D14" s="264"/>
      <c r="E14" s="421"/>
      <c r="F14" s="422"/>
      <c r="G14" s="422"/>
    </row>
    <row r="15" spans="1:7" ht="11.25">
      <c r="A15" s="417"/>
      <c r="B15" s="268"/>
      <c r="C15" s="278" t="s">
        <v>259</v>
      </c>
      <c r="D15" s="264"/>
      <c r="E15" s="421"/>
      <c r="F15" s="422"/>
      <c r="G15" s="422"/>
    </row>
    <row r="16" spans="1:7" ht="11.25">
      <c r="A16" s="417"/>
      <c r="B16" s="268"/>
      <c r="C16" s="278" t="s">
        <v>220</v>
      </c>
      <c r="D16" s="264"/>
      <c r="E16" s="421"/>
      <c r="F16" s="422"/>
      <c r="G16" s="422"/>
    </row>
    <row r="17" spans="1:7" ht="11.25">
      <c r="A17" s="416">
        <v>1</v>
      </c>
      <c r="B17" s="272" t="s">
        <v>15</v>
      </c>
      <c r="C17" s="279" t="s">
        <v>221</v>
      </c>
      <c r="D17" s="261" t="s">
        <v>222</v>
      </c>
      <c r="E17" s="423">
        <v>0.15</v>
      </c>
      <c r="F17" s="424"/>
      <c r="G17" s="424"/>
    </row>
    <row r="18" spans="1:7" ht="11.25">
      <c r="A18" s="416">
        <v>2</v>
      </c>
      <c r="B18" s="272" t="s">
        <v>20</v>
      </c>
      <c r="C18" s="279" t="s">
        <v>223</v>
      </c>
      <c r="D18" s="261" t="s">
        <v>22</v>
      </c>
      <c r="E18" s="423">
        <v>40</v>
      </c>
      <c r="F18" s="424"/>
      <c r="G18" s="424"/>
    </row>
    <row r="19" spans="1:7" ht="11.25">
      <c r="A19" s="417"/>
      <c r="B19" s="272"/>
      <c r="C19" s="278" t="s">
        <v>82</v>
      </c>
      <c r="D19" s="264"/>
      <c r="E19" s="421"/>
      <c r="F19" s="422"/>
      <c r="G19" s="422"/>
    </row>
    <row r="20" spans="1:7" ht="11.25">
      <c r="A20" s="416">
        <v>3</v>
      </c>
      <c r="B20" s="272" t="s">
        <v>150</v>
      </c>
      <c r="C20" s="279" t="s">
        <v>226</v>
      </c>
      <c r="D20" s="261" t="s">
        <v>22</v>
      </c>
      <c r="E20" s="423">
        <v>25</v>
      </c>
      <c r="F20" s="424"/>
      <c r="G20" s="424"/>
    </row>
    <row r="21" spans="1:7" ht="22.5">
      <c r="A21" s="416">
        <v>4</v>
      </c>
      <c r="B21" s="272" t="s">
        <v>133</v>
      </c>
      <c r="C21" s="273" t="s">
        <v>227</v>
      </c>
      <c r="D21" s="261" t="s">
        <v>22</v>
      </c>
      <c r="E21" s="423">
        <v>1.05</v>
      </c>
      <c r="F21" s="424"/>
      <c r="G21" s="424"/>
    </row>
    <row r="22" spans="1:7" ht="22.5">
      <c r="A22" s="416">
        <v>5</v>
      </c>
      <c r="B22" s="272" t="s">
        <v>44</v>
      </c>
      <c r="C22" s="273" t="s">
        <v>229</v>
      </c>
      <c r="D22" s="261" t="s">
        <v>22</v>
      </c>
      <c r="E22" s="423">
        <v>31.29</v>
      </c>
      <c r="F22" s="424"/>
      <c r="G22" s="424"/>
    </row>
    <row r="23" spans="1:7" ht="11.25">
      <c r="A23" s="416">
        <v>6</v>
      </c>
      <c r="B23" s="272" t="s">
        <v>45</v>
      </c>
      <c r="C23" s="279" t="s">
        <v>231</v>
      </c>
      <c r="D23" s="261" t="s">
        <v>232</v>
      </c>
      <c r="E23" s="423">
        <v>1039.84</v>
      </c>
      <c r="F23" s="424"/>
      <c r="G23" s="424"/>
    </row>
    <row r="24" spans="1:7" ht="11.25">
      <c r="A24" s="416">
        <v>7</v>
      </c>
      <c r="B24" s="272" t="s">
        <v>260</v>
      </c>
      <c r="C24" s="279" t="s">
        <v>233</v>
      </c>
      <c r="D24" s="261" t="s">
        <v>5</v>
      </c>
      <c r="E24" s="423">
        <v>12</v>
      </c>
      <c r="F24" s="424"/>
      <c r="G24" s="424"/>
    </row>
    <row r="25" spans="1:7" ht="22.5">
      <c r="A25" s="416">
        <v>8</v>
      </c>
      <c r="B25" s="272" t="s">
        <v>133</v>
      </c>
      <c r="C25" s="279" t="s">
        <v>234</v>
      </c>
      <c r="D25" s="261" t="s">
        <v>22</v>
      </c>
      <c r="E25" s="423">
        <v>9.52</v>
      </c>
      <c r="F25" s="424"/>
      <c r="G25" s="424"/>
    </row>
    <row r="26" spans="1:7" ht="11.25">
      <c r="A26" s="417"/>
      <c r="B26" s="272"/>
      <c r="C26" s="278" t="s">
        <v>241</v>
      </c>
      <c r="D26" s="264"/>
      <c r="E26" s="421"/>
      <c r="F26" s="422"/>
      <c r="G26" s="422"/>
    </row>
    <row r="27" spans="1:7" ht="11.25">
      <c r="A27" s="416">
        <v>9</v>
      </c>
      <c r="B27" s="272" t="s">
        <v>89</v>
      </c>
      <c r="C27" s="279" t="s">
        <v>242</v>
      </c>
      <c r="D27" s="261" t="s">
        <v>34</v>
      </c>
      <c r="E27" s="423">
        <v>40</v>
      </c>
      <c r="F27" s="424"/>
      <c r="G27" s="424"/>
    </row>
    <row r="28" spans="1:7" ht="11.25">
      <c r="A28" s="416">
        <v>10</v>
      </c>
      <c r="B28" s="272" t="s">
        <v>243</v>
      </c>
      <c r="C28" s="279" t="s">
        <v>244</v>
      </c>
      <c r="D28" s="261" t="s">
        <v>22</v>
      </c>
      <c r="E28" s="423">
        <v>6</v>
      </c>
      <c r="F28" s="424"/>
      <c r="G28" s="424"/>
    </row>
    <row r="29" spans="1:7" ht="11.25">
      <c r="A29" s="416">
        <v>11</v>
      </c>
      <c r="B29" s="272" t="s">
        <v>27</v>
      </c>
      <c r="C29" s="279" t="s">
        <v>245</v>
      </c>
      <c r="D29" s="261" t="s">
        <v>49</v>
      </c>
      <c r="E29" s="423">
        <v>360</v>
      </c>
      <c r="F29" s="424"/>
      <c r="G29" s="424"/>
    </row>
    <row r="30" spans="1:7" ht="11.25">
      <c r="A30" s="416">
        <v>12</v>
      </c>
      <c r="B30" s="272" t="s">
        <v>246</v>
      </c>
      <c r="C30" s="279" t="s">
        <v>247</v>
      </c>
      <c r="D30" s="261" t="s">
        <v>22</v>
      </c>
      <c r="E30" s="423">
        <v>12</v>
      </c>
      <c r="F30" s="424"/>
      <c r="G30" s="424"/>
    </row>
    <row r="31" spans="1:7" ht="11.25">
      <c r="A31" s="416">
        <v>13</v>
      </c>
      <c r="B31" s="272" t="s">
        <v>27</v>
      </c>
      <c r="C31" s="279" t="s">
        <v>248</v>
      </c>
      <c r="D31" s="261" t="s">
        <v>49</v>
      </c>
      <c r="E31" s="423">
        <v>720</v>
      </c>
      <c r="F31" s="424"/>
      <c r="G31" s="424"/>
    </row>
    <row r="32" spans="1:7" ht="11.25">
      <c r="A32" s="416">
        <v>14</v>
      </c>
      <c r="B32" s="272" t="s">
        <v>30</v>
      </c>
      <c r="C32" s="279" t="s">
        <v>249</v>
      </c>
      <c r="D32" s="261" t="s">
        <v>250</v>
      </c>
      <c r="E32" s="423">
        <v>68</v>
      </c>
      <c r="F32" s="424"/>
      <c r="G32" s="424"/>
    </row>
    <row r="33" spans="1:7" ht="22.5">
      <c r="A33" s="416">
        <v>15</v>
      </c>
      <c r="B33" s="272" t="s">
        <v>48</v>
      </c>
      <c r="C33" s="279" t="s">
        <v>251</v>
      </c>
      <c r="D33" s="261" t="s">
        <v>34</v>
      </c>
      <c r="E33" s="423">
        <v>40</v>
      </c>
      <c r="F33" s="424"/>
      <c r="G33" s="424"/>
    </row>
    <row r="34" spans="1:7" ht="22.5">
      <c r="A34" s="416">
        <v>16</v>
      </c>
      <c r="B34" s="272" t="s">
        <v>252</v>
      </c>
      <c r="C34" s="279" t="s">
        <v>253</v>
      </c>
      <c r="D34" s="261" t="s">
        <v>49</v>
      </c>
      <c r="E34" s="423">
        <v>2400</v>
      </c>
      <c r="F34" s="424"/>
      <c r="G34" s="424"/>
    </row>
    <row r="35" spans="1:7" ht="11.25">
      <c r="A35" s="417"/>
      <c r="B35" s="272"/>
      <c r="C35" s="278" t="s">
        <v>254</v>
      </c>
      <c r="D35" s="264"/>
      <c r="E35" s="421"/>
      <c r="F35" s="422"/>
      <c r="G35" s="422"/>
    </row>
    <row r="36" spans="1:7" ht="22.5">
      <c r="A36" s="416">
        <v>15</v>
      </c>
      <c r="B36" s="272" t="s">
        <v>156</v>
      </c>
      <c r="C36" s="279" t="s">
        <v>255</v>
      </c>
      <c r="D36" s="261" t="s">
        <v>49</v>
      </c>
      <c r="E36" s="423">
        <v>400</v>
      </c>
      <c r="F36" s="424"/>
      <c r="G36" s="424"/>
    </row>
    <row r="37" spans="1:9" ht="11.25">
      <c r="A37" s="416"/>
      <c r="B37" s="268"/>
      <c r="C37" s="276"/>
      <c r="D37" s="402" t="s">
        <v>53</v>
      </c>
      <c r="E37" s="402"/>
      <c r="F37" s="259"/>
      <c r="G37" s="260"/>
      <c r="I37" s="312"/>
    </row>
    <row r="39" ht="11.25">
      <c r="B39" s="256"/>
    </row>
  </sheetData>
  <sheetProtection/>
  <mergeCells count="6">
    <mergeCell ref="B11:D11"/>
    <mergeCell ref="B1:G1"/>
    <mergeCell ref="B2:G2"/>
    <mergeCell ref="B3:G3"/>
    <mergeCell ref="C4:G4"/>
    <mergeCell ref="C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5.28125" style="266" customWidth="1"/>
    <col min="2" max="2" width="12.00390625" style="255" customWidth="1"/>
    <col min="3" max="3" width="50.8515625" style="255" customWidth="1"/>
    <col min="4" max="5" width="8.8515625" style="323" customWidth="1"/>
    <col min="6" max="8" width="8.8515625" style="255" customWidth="1"/>
    <col min="9" max="9" width="8.8515625" style="311" customWidth="1"/>
    <col min="10" max="16384" width="8.8515625" style="255" customWidth="1"/>
  </cols>
  <sheetData>
    <row r="1" spans="2:7" ht="11.25">
      <c r="B1" s="353" t="s">
        <v>0</v>
      </c>
      <c r="C1" s="353"/>
      <c r="D1" s="353"/>
      <c r="E1" s="353"/>
      <c r="F1" s="353"/>
      <c r="G1" s="353"/>
    </row>
    <row r="2" spans="2:7" ht="11.25">
      <c r="B2" s="335" t="s">
        <v>1</v>
      </c>
      <c r="C2" s="335"/>
      <c r="D2" s="335"/>
      <c r="E2" s="335"/>
      <c r="F2" s="335"/>
      <c r="G2" s="335"/>
    </row>
    <row r="3" spans="2:7" ht="11.25">
      <c r="B3" s="354" t="s">
        <v>54</v>
      </c>
      <c r="C3" s="354"/>
      <c r="D3" s="354"/>
      <c r="E3" s="354"/>
      <c r="F3" s="354"/>
      <c r="G3" s="354"/>
    </row>
    <row r="4" spans="2:7" ht="12">
      <c r="B4" s="294" t="s">
        <v>2</v>
      </c>
      <c r="C4" s="431" t="s">
        <v>55</v>
      </c>
      <c r="D4" s="431"/>
      <c r="E4" s="431"/>
      <c r="F4" s="431"/>
      <c r="G4" s="431"/>
    </row>
    <row r="5" spans="2:7" ht="12">
      <c r="B5" s="294" t="s">
        <v>56</v>
      </c>
      <c r="C5" s="287" t="s">
        <v>112</v>
      </c>
      <c r="D5" s="405"/>
      <c r="E5" s="405"/>
      <c r="F5" s="287"/>
      <c r="G5" s="287"/>
    </row>
    <row r="6" spans="2:7" ht="12">
      <c r="B6" s="294" t="s">
        <v>3</v>
      </c>
      <c r="C6" s="432" t="s">
        <v>206</v>
      </c>
      <c r="D6" s="432"/>
      <c r="E6" s="432"/>
      <c r="F6" s="432"/>
      <c r="G6" s="432"/>
    </row>
    <row r="7" spans="2:7" ht="12">
      <c r="B7" s="294" t="s">
        <v>4</v>
      </c>
      <c r="C7" s="287" t="s">
        <v>114</v>
      </c>
      <c r="D7" s="405"/>
      <c r="E7" s="405"/>
      <c r="F7" s="287"/>
      <c r="G7" s="433"/>
    </row>
    <row r="8" spans="2:7" ht="24">
      <c r="B8" s="294" t="s">
        <v>6</v>
      </c>
      <c r="C8" s="287" t="s">
        <v>201</v>
      </c>
      <c r="D8" s="405"/>
      <c r="E8" s="405"/>
      <c r="F8" s="287"/>
      <c r="G8" s="433"/>
    </row>
    <row r="9" spans="2:7" ht="12">
      <c r="B9" s="294" t="s">
        <v>7</v>
      </c>
      <c r="C9" s="287" t="s">
        <v>8</v>
      </c>
      <c r="D9" s="405"/>
      <c r="E9" s="405"/>
      <c r="F9" s="287"/>
      <c r="G9" s="433"/>
    </row>
    <row r="10" spans="2:7" ht="12.75">
      <c r="B10" s="253"/>
      <c r="C10" s="254"/>
      <c r="D10" s="322"/>
      <c r="E10" s="322"/>
      <c r="F10" s="254"/>
      <c r="G10" s="26"/>
    </row>
    <row r="11" spans="2:4" ht="11.25">
      <c r="B11" s="335" t="s">
        <v>215</v>
      </c>
      <c r="C11" s="335"/>
      <c r="D11" s="335"/>
    </row>
    <row r="13" spans="1:7" ht="11.25">
      <c r="A13" s="261" t="s">
        <v>216</v>
      </c>
      <c r="B13" s="257"/>
      <c r="C13" s="257" t="s">
        <v>10</v>
      </c>
      <c r="D13" s="261" t="s">
        <v>11</v>
      </c>
      <c r="E13" s="261" t="s">
        <v>12</v>
      </c>
      <c r="F13" s="298" t="s">
        <v>13</v>
      </c>
      <c r="G13" s="298" t="s">
        <v>90</v>
      </c>
    </row>
    <row r="14" spans="1:7" ht="11.25">
      <c r="A14" s="264"/>
      <c r="B14" s="259"/>
      <c r="C14" s="259" t="s">
        <v>258</v>
      </c>
      <c r="D14" s="264"/>
      <c r="E14" s="421"/>
      <c r="F14" s="422"/>
      <c r="G14" s="422"/>
    </row>
    <row r="15" spans="1:7" ht="11.25">
      <c r="A15" s="264"/>
      <c r="B15" s="259"/>
      <c r="C15" s="259" t="s">
        <v>261</v>
      </c>
      <c r="D15" s="264"/>
      <c r="E15" s="421"/>
      <c r="F15" s="422"/>
      <c r="G15" s="422"/>
    </row>
    <row r="16" spans="1:7" ht="11.25">
      <c r="A16" s="264"/>
      <c r="B16" s="280"/>
      <c r="C16" s="259" t="s">
        <v>220</v>
      </c>
      <c r="D16" s="264"/>
      <c r="E16" s="421"/>
      <c r="F16" s="422"/>
      <c r="G16" s="422"/>
    </row>
    <row r="17" spans="1:7" ht="11.25">
      <c r="A17" s="416">
        <v>1</v>
      </c>
      <c r="B17" s="272" t="s">
        <v>15</v>
      </c>
      <c r="C17" s="279" t="s">
        <v>221</v>
      </c>
      <c r="D17" s="261" t="s">
        <v>222</v>
      </c>
      <c r="E17" s="423">
        <v>0.15</v>
      </c>
      <c r="F17" s="424"/>
      <c r="G17" s="424"/>
    </row>
    <row r="18" spans="1:7" ht="11.25">
      <c r="A18" s="416">
        <v>2</v>
      </c>
      <c r="B18" s="272" t="s">
        <v>20</v>
      </c>
      <c r="C18" s="279" t="s">
        <v>223</v>
      </c>
      <c r="D18" s="261" t="s">
        <v>22</v>
      </c>
      <c r="E18" s="423">
        <v>40</v>
      </c>
      <c r="F18" s="424"/>
      <c r="G18" s="424"/>
    </row>
    <row r="19" spans="1:7" ht="11.25">
      <c r="A19" s="417"/>
      <c r="B19" s="281"/>
      <c r="C19" s="278" t="s">
        <v>82</v>
      </c>
      <c r="D19" s="264"/>
      <c r="E19" s="421"/>
      <c r="F19" s="422"/>
      <c r="G19" s="422"/>
    </row>
    <row r="20" spans="1:7" ht="11.25">
      <c r="A20" s="416">
        <v>3</v>
      </c>
      <c r="B20" s="272" t="s">
        <v>225</v>
      </c>
      <c r="C20" s="279" t="s">
        <v>226</v>
      </c>
      <c r="D20" s="261" t="s">
        <v>22</v>
      </c>
      <c r="E20" s="423">
        <v>50</v>
      </c>
      <c r="F20" s="424"/>
      <c r="G20" s="424"/>
    </row>
    <row r="21" spans="1:7" ht="22.5">
      <c r="A21" s="416">
        <v>4</v>
      </c>
      <c r="B21" s="272" t="s">
        <v>149</v>
      </c>
      <c r="C21" s="273" t="s">
        <v>227</v>
      </c>
      <c r="D21" s="261" t="s">
        <v>22</v>
      </c>
      <c r="E21" s="423">
        <v>2.1</v>
      </c>
      <c r="F21" s="424"/>
      <c r="G21" s="424"/>
    </row>
    <row r="22" spans="1:7" ht="22.5">
      <c r="A22" s="416">
        <v>5</v>
      </c>
      <c r="B22" s="272" t="s">
        <v>228</v>
      </c>
      <c r="C22" s="273" t="s">
        <v>229</v>
      </c>
      <c r="D22" s="261" t="s">
        <v>22</v>
      </c>
      <c r="E22" s="423">
        <v>62.58</v>
      </c>
      <c r="F22" s="424"/>
      <c r="G22" s="424"/>
    </row>
    <row r="23" spans="1:7" ht="11.25">
      <c r="A23" s="416">
        <v>6</v>
      </c>
      <c r="B23" s="272" t="s">
        <v>230</v>
      </c>
      <c r="C23" s="279" t="s">
        <v>231</v>
      </c>
      <c r="D23" s="261" t="s">
        <v>232</v>
      </c>
      <c r="E23" s="423">
        <v>2079.68</v>
      </c>
      <c r="F23" s="424"/>
      <c r="G23" s="424"/>
    </row>
    <row r="24" spans="1:7" ht="11.25">
      <c r="A24" s="416">
        <v>7</v>
      </c>
      <c r="B24" s="272" t="s">
        <v>86</v>
      </c>
      <c r="C24" s="279" t="s">
        <v>233</v>
      </c>
      <c r="D24" s="261" t="s">
        <v>5</v>
      </c>
      <c r="E24" s="423">
        <v>24</v>
      </c>
      <c r="F24" s="424"/>
      <c r="G24" s="424"/>
    </row>
    <row r="25" spans="1:7" ht="22.5">
      <c r="A25" s="416">
        <v>8</v>
      </c>
      <c r="B25" s="272" t="s">
        <v>133</v>
      </c>
      <c r="C25" s="279" t="s">
        <v>234</v>
      </c>
      <c r="D25" s="261" t="s">
        <v>22</v>
      </c>
      <c r="E25" s="423">
        <v>12.64</v>
      </c>
      <c r="F25" s="424"/>
      <c r="G25" s="424"/>
    </row>
    <row r="26" spans="1:7" ht="11.25">
      <c r="A26" s="417"/>
      <c r="B26" s="281"/>
      <c r="C26" s="278" t="s">
        <v>241</v>
      </c>
      <c r="D26" s="264"/>
      <c r="E26" s="421"/>
      <c r="F26" s="422"/>
      <c r="G26" s="422"/>
    </row>
    <row r="27" spans="1:7" ht="11.25">
      <c r="A27" s="416">
        <v>9</v>
      </c>
      <c r="B27" s="272" t="s">
        <v>89</v>
      </c>
      <c r="C27" s="279" t="s">
        <v>242</v>
      </c>
      <c r="D27" s="261" t="s">
        <v>34</v>
      </c>
      <c r="E27" s="423">
        <v>550</v>
      </c>
      <c r="F27" s="424"/>
      <c r="G27" s="424"/>
    </row>
    <row r="28" spans="1:7" ht="11.25">
      <c r="A28" s="416">
        <v>10</v>
      </c>
      <c r="B28" s="272" t="s">
        <v>243</v>
      </c>
      <c r="C28" s="279" t="s">
        <v>244</v>
      </c>
      <c r="D28" s="261" t="s">
        <v>22</v>
      </c>
      <c r="E28" s="423">
        <v>83</v>
      </c>
      <c r="F28" s="424"/>
      <c r="G28" s="424"/>
    </row>
    <row r="29" spans="1:7" ht="11.25">
      <c r="A29" s="416">
        <v>11</v>
      </c>
      <c r="B29" s="272" t="s">
        <v>27</v>
      </c>
      <c r="C29" s="279" t="s">
        <v>245</v>
      </c>
      <c r="D29" s="261" t="s">
        <v>49</v>
      </c>
      <c r="E29" s="423">
        <v>4565</v>
      </c>
      <c r="F29" s="424"/>
      <c r="G29" s="424"/>
    </row>
    <row r="30" spans="1:7" ht="11.25">
      <c r="A30" s="416">
        <v>12</v>
      </c>
      <c r="B30" s="272" t="s">
        <v>246</v>
      </c>
      <c r="C30" s="279" t="s">
        <v>247</v>
      </c>
      <c r="D30" s="261" t="s">
        <v>22</v>
      </c>
      <c r="E30" s="423">
        <v>165</v>
      </c>
      <c r="F30" s="424"/>
      <c r="G30" s="424"/>
    </row>
    <row r="31" spans="1:7" ht="11.25">
      <c r="A31" s="416">
        <v>13</v>
      </c>
      <c r="B31" s="272" t="s">
        <v>27</v>
      </c>
      <c r="C31" s="279" t="s">
        <v>248</v>
      </c>
      <c r="D31" s="261" t="s">
        <v>49</v>
      </c>
      <c r="E31" s="423">
        <v>9075</v>
      </c>
      <c r="F31" s="424"/>
      <c r="G31" s="424"/>
    </row>
    <row r="32" spans="1:7" ht="11.25">
      <c r="A32" s="416">
        <v>14</v>
      </c>
      <c r="B32" s="272" t="s">
        <v>30</v>
      </c>
      <c r="C32" s="279" t="s">
        <v>249</v>
      </c>
      <c r="D32" s="261" t="s">
        <v>250</v>
      </c>
      <c r="E32" s="423">
        <v>935</v>
      </c>
      <c r="F32" s="424"/>
      <c r="G32" s="424"/>
    </row>
    <row r="33" spans="1:7" ht="22.5">
      <c r="A33" s="416">
        <v>15</v>
      </c>
      <c r="B33" s="272" t="s">
        <v>48</v>
      </c>
      <c r="C33" s="279" t="s">
        <v>251</v>
      </c>
      <c r="D33" s="261" t="s">
        <v>34</v>
      </c>
      <c r="E33" s="423">
        <v>550</v>
      </c>
      <c r="F33" s="424"/>
      <c r="G33" s="424"/>
    </row>
    <row r="34" spans="1:7" ht="22.5">
      <c r="A34" s="416">
        <v>16</v>
      </c>
      <c r="B34" s="272" t="s">
        <v>252</v>
      </c>
      <c r="C34" s="279" t="s">
        <v>253</v>
      </c>
      <c r="D34" s="261" t="s">
        <v>49</v>
      </c>
      <c r="E34" s="423">
        <v>22000</v>
      </c>
      <c r="F34" s="424"/>
      <c r="G34" s="424"/>
    </row>
    <row r="35" spans="1:7" ht="11.25">
      <c r="A35" s="264"/>
      <c r="B35" s="282"/>
      <c r="C35" s="270" t="s">
        <v>254</v>
      </c>
      <c r="D35" s="264"/>
      <c r="E35" s="421"/>
      <c r="F35" s="422"/>
      <c r="G35" s="422"/>
    </row>
    <row r="36" spans="1:7" ht="22.5">
      <c r="A36" s="261">
        <v>17</v>
      </c>
      <c r="B36" s="261" t="s">
        <v>156</v>
      </c>
      <c r="C36" s="283" t="s">
        <v>255</v>
      </c>
      <c r="D36" s="261" t="s">
        <v>49</v>
      </c>
      <c r="E36" s="423">
        <v>400</v>
      </c>
      <c r="F36" s="424"/>
      <c r="G36" s="424"/>
    </row>
    <row r="37" spans="2:9" ht="11.25">
      <c r="B37" s="258"/>
      <c r="C37" s="258"/>
      <c r="D37" s="261" t="s">
        <v>53</v>
      </c>
      <c r="E37" s="261"/>
      <c r="F37" s="298"/>
      <c r="G37" s="424"/>
      <c r="I37" s="312"/>
    </row>
    <row r="39" ht="11.25">
      <c r="B39" s="256"/>
    </row>
  </sheetData>
  <sheetProtection/>
  <mergeCells count="6">
    <mergeCell ref="B11:D11"/>
    <mergeCell ref="B1:G1"/>
    <mergeCell ref="B2:G2"/>
    <mergeCell ref="B3:G3"/>
    <mergeCell ref="C4:G4"/>
    <mergeCell ref="C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SheetLayoutView="100" zoomScalePageLayoutView="0" workbookViewId="0" topLeftCell="A1">
      <selection activeCell="F13" sqref="F12:F13"/>
    </sheetView>
  </sheetViews>
  <sheetFormatPr defaultColWidth="8.8515625" defaultRowHeight="15"/>
  <cols>
    <col min="1" max="1" width="6.00390625" style="266" customWidth="1"/>
    <col min="2" max="2" width="13.57421875" style="255" customWidth="1"/>
    <col min="3" max="3" width="50.8515625" style="255" customWidth="1"/>
    <col min="4" max="5" width="8.8515625" style="323" customWidth="1"/>
    <col min="6" max="16384" width="8.8515625" style="255" customWidth="1"/>
  </cols>
  <sheetData>
    <row r="1" spans="2:7" ht="11.25" customHeight="1">
      <c r="B1" s="355" t="s">
        <v>0</v>
      </c>
      <c r="C1" s="355"/>
      <c r="D1" s="355"/>
      <c r="E1" s="355"/>
      <c r="F1" s="355"/>
      <c r="G1" s="355"/>
    </row>
    <row r="2" spans="2:7" ht="11.25" customHeight="1">
      <c r="B2" s="356" t="s">
        <v>1</v>
      </c>
      <c r="C2" s="356"/>
      <c r="D2" s="356"/>
      <c r="E2" s="356"/>
      <c r="F2" s="356"/>
      <c r="G2" s="356"/>
    </row>
    <row r="3" spans="2:7" ht="11.25" customHeight="1">
      <c r="B3" s="357" t="s">
        <v>178</v>
      </c>
      <c r="C3" s="357"/>
      <c r="D3" s="357"/>
      <c r="E3" s="357"/>
      <c r="F3" s="357"/>
      <c r="G3" s="357"/>
    </row>
    <row r="4" spans="2:7" ht="11.25" customHeight="1">
      <c r="B4" s="284" t="s">
        <v>2</v>
      </c>
      <c r="C4" s="285" t="s">
        <v>55</v>
      </c>
      <c r="D4" s="404"/>
      <c r="E4" s="404"/>
      <c r="F4" s="285"/>
      <c r="G4" s="286"/>
    </row>
    <row r="5" spans="2:7" ht="11.25" customHeight="1">
      <c r="B5" s="284" t="s">
        <v>56</v>
      </c>
      <c r="C5" s="287" t="s">
        <v>112</v>
      </c>
      <c r="D5" s="405"/>
      <c r="E5" s="405"/>
      <c r="F5" s="287"/>
      <c r="G5" s="288"/>
    </row>
    <row r="6" spans="2:7" ht="11.25" customHeight="1">
      <c r="B6" s="289" t="s">
        <v>3</v>
      </c>
      <c r="C6" s="290" t="s">
        <v>262</v>
      </c>
      <c r="D6" s="406"/>
      <c r="E6" s="406"/>
      <c r="F6" s="290"/>
      <c r="G6" s="290"/>
    </row>
    <row r="7" spans="2:7" ht="11.25" customHeight="1">
      <c r="B7" s="289" t="s">
        <v>4</v>
      </c>
      <c r="C7" s="291" t="s">
        <v>263</v>
      </c>
      <c r="D7" s="407"/>
      <c r="E7" s="407"/>
      <c r="F7" s="292"/>
      <c r="G7" s="293"/>
    </row>
    <row r="8" spans="2:7" ht="11.25" customHeight="1">
      <c r="B8" s="289" t="s">
        <v>6</v>
      </c>
      <c r="C8" s="292" t="s">
        <v>202</v>
      </c>
      <c r="D8" s="407"/>
      <c r="E8" s="407"/>
      <c r="F8" s="292"/>
      <c r="G8" s="293"/>
    </row>
    <row r="9" spans="2:7" ht="11.25" customHeight="1">
      <c r="B9" s="294" t="s">
        <v>7</v>
      </c>
      <c r="C9" s="287" t="s">
        <v>8</v>
      </c>
      <c r="D9" s="407"/>
      <c r="E9" s="407"/>
      <c r="F9" s="292"/>
      <c r="G9" s="293"/>
    </row>
    <row r="10" ht="11.25" customHeight="1"/>
    <row r="11" spans="2:7" ht="11.25">
      <c r="B11" s="335" t="s">
        <v>215</v>
      </c>
      <c r="C11" s="335"/>
      <c r="D11" s="335"/>
      <c r="E11" s="335"/>
      <c r="F11" s="335"/>
      <c r="G11" s="335"/>
    </row>
    <row r="13" spans="1:7" ht="11.25">
      <c r="A13" s="261" t="s">
        <v>216</v>
      </c>
      <c r="B13" s="257" t="s">
        <v>257</v>
      </c>
      <c r="C13" s="257" t="s">
        <v>10</v>
      </c>
      <c r="D13" s="257" t="s">
        <v>11</v>
      </c>
      <c r="E13" s="257" t="s">
        <v>12</v>
      </c>
      <c r="F13" s="258" t="s">
        <v>13</v>
      </c>
      <c r="G13" s="258" t="s">
        <v>90</v>
      </c>
    </row>
    <row r="14" spans="1:7" ht="11.25">
      <c r="A14" s="264"/>
      <c r="B14" s="259"/>
      <c r="C14" s="270" t="s">
        <v>258</v>
      </c>
      <c r="D14" s="264"/>
      <c r="E14" s="421"/>
      <c r="F14" s="260"/>
      <c r="G14" s="260"/>
    </row>
    <row r="15" spans="1:7" ht="11.25">
      <c r="A15" s="264"/>
      <c r="B15" s="259"/>
      <c r="C15" s="270" t="s">
        <v>264</v>
      </c>
      <c r="D15" s="264"/>
      <c r="E15" s="421"/>
      <c r="F15" s="260"/>
      <c r="G15" s="260"/>
    </row>
    <row r="16" spans="1:7" ht="11.25">
      <c r="A16" s="264"/>
      <c r="B16" s="259"/>
      <c r="C16" s="270" t="s">
        <v>57</v>
      </c>
      <c r="D16" s="264"/>
      <c r="E16" s="421"/>
      <c r="F16" s="260"/>
      <c r="G16" s="260"/>
    </row>
    <row r="17" spans="1:7" ht="11.25">
      <c r="A17" s="261">
        <v>1</v>
      </c>
      <c r="B17" s="261" t="s">
        <v>15</v>
      </c>
      <c r="C17" s="283" t="s">
        <v>221</v>
      </c>
      <c r="D17" s="261" t="s">
        <v>222</v>
      </c>
      <c r="E17" s="423">
        <v>0.4</v>
      </c>
      <c r="F17" s="263"/>
      <c r="G17" s="263"/>
    </row>
    <row r="18" spans="1:7" ht="11.25">
      <c r="A18" s="261">
        <v>2</v>
      </c>
      <c r="B18" s="261" t="s">
        <v>20</v>
      </c>
      <c r="C18" s="283" t="s">
        <v>223</v>
      </c>
      <c r="D18" s="261" t="s">
        <v>22</v>
      </c>
      <c r="E18" s="423">
        <v>3240</v>
      </c>
      <c r="F18" s="263"/>
      <c r="G18" s="263"/>
    </row>
    <row r="19" spans="1:7" ht="22.5">
      <c r="A19" s="261">
        <v>3</v>
      </c>
      <c r="B19" s="261" t="s">
        <v>265</v>
      </c>
      <c r="C19" s="283" t="s">
        <v>255</v>
      </c>
      <c r="D19" s="261" t="s">
        <v>49</v>
      </c>
      <c r="E19" s="423">
        <v>32400</v>
      </c>
      <c r="F19" s="263"/>
      <c r="G19" s="263"/>
    </row>
    <row r="20" spans="1:7" ht="11.25">
      <c r="A20" s="261">
        <v>4</v>
      </c>
      <c r="B20" s="261" t="s">
        <v>25</v>
      </c>
      <c r="C20" s="283" t="s">
        <v>266</v>
      </c>
      <c r="D20" s="261" t="s">
        <v>22</v>
      </c>
      <c r="E20" s="423">
        <v>1200</v>
      </c>
      <c r="F20" s="263"/>
      <c r="G20" s="263"/>
    </row>
    <row r="21" spans="1:7" ht="22.5">
      <c r="A21" s="261">
        <v>5</v>
      </c>
      <c r="B21" s="261" t="s">
        <v>27</v>
      </c>
      <c r="C21" s="283" t="s">
        <v>267</v>
      </c>
      <c r="D21" s="261" t="s">
        <v>49</v>
      </c>
      <c r="E21" s="423">
        <v>66000</v>
      </c>
      <c r="F21" s="263"/>
      <c r="G21" s="263"/>
    </row>
    <row r="22" spans="1:7" ht="11.25">
      <c r="A22" s="264"/>
      <c r="B22" s="264"/>
      <c r="C22" s="270" t="s">
        <v>58</v>
      </c>
      <c r="D22" s="264"/>
      <c r="E22" s="421"/>
      <c r="F22" s="260"/>
      <c r="G22" s="260"/>
    </row>
    <row r="23" spans="1:7" ht="11.25">
      <c r="A23" s="261">
        <v>6</v>
      </c>
      <c r="B23" s="272" t="s">
        <v>89</v>
      </c>
      <c r="C23" s="283" t="s">
        <v>242</v>
      </c>
      <c r="D23" s="261" t="s">
        <v>34</v>
      </c>
      <c r="E23" s="423">
        <v>1932</v>
      </c>
      <c r="F23" s="263"/>
      <c r="G23" s="263"/>
    </row>
    <row r="24" spans="1:7" ht="11.25">
      <c r="A24" s="261">
        <v>7</v>
      </c>
      <c r="B24" s="272" t="s">
        <v>243</v>
      </c>
      <c r="C24" s="283" t="s">
        <v>268</v>
      </c>
      <c r="D24" s="261" t="s">
        <v>22</v>
      </c>
      <c r="E24" s="423">
        <v>1200</v>
      </c>
      <c r="F24" s="263"/>
      <c r="G24" s="263"/>
    </row>
    <row r="25" spans="1:7" ht="11.25">
      <c r="A25" s="261">
        <v>8</v>
      </c>
      <c r="B25" s="272" t="s">
        <v>27</v>
      </c>
      <c r="C25" s="283" t="s">
        <v>245</v>
      </c>
      <c r="D25" s="261" t="s">
        <v>49</v>
      </c>
      <c r="E25" s="423">
        <v>66000</v>
      </c>
      <c r="F25" s="263"/>
      <c r="G25" s="263"/>
    </row>
    <row r="26" spans="1:7" ht="11.25">
      <c r="A26" s="261">
        <v>9</v>
      </c>
      <c r="B26" s="272" t="s">
        <v>246</v>
      </c>
      <c r="C26" s="283" t="s">
        <v>269</v>
      </c>
      <c r="D26" s="261" t="s">
        <v>22</v>
      </c>
      <c r="E26" s="423">
        <v>500</v>
      </c>
      <c r="F26" s="263"/>
      <c r="G26" s="263"/>
    </row>
    <row r="27" spans="1:7" ht="11.25">
      <c r="A27" s="261">
        <v>10</v>
      </c>
      <c r="B27" s="272" t="s">
        <v>27</v>
      </c>
      <c r="C27" s="283" t="s">
        <v>248</v>
      </c>
      <c r="D27" s="261" t="s">
        <v>49</v>
      </c>
      <c r="E27" s="423">
        <v>27500</v>
      </c>
      <c r="F27" s="263"/>
      <c r="G27" s="263"/>
    </row>
    <row r="28" spans="1:7" ht="11.25">
      <c r="A28" s="261">
        <v>11</v>
      </c>
      <c r="B28" s="272" t="s">
        <v>30</v>
      </c>
      <c r="C28" s="283" t="s">
        <v>249</v>
      </c>
      <c r="D28" s="261" t="s">
        <v>250</v>
      </c>
      <c r="E28" s="423">
        <v>3260</v>
      </c>
      <c r="F28" s="263"/>
      <c r="G28" s="263"/>
    </row>
    <row r="29" spans="1:7" ht="22.5">
      <c r="A29" s="261">
        <v>12</v>
      </c>
      <c r="B29" s="272" t="s">
        <v>48</v>
      </c>
      <c r="C29" s="283" t="s">
        <v>251</v>
      </c>
      <c r="D29" s="261" t="s">
        <v>34</v>
      </c>
      <c r="E29" s="423">
        <v>1932</v>
      </c>
      <c r="F29" s="263"/>
      <c r="G29" s="263"/>
    </row>
    <row r="30" spans="1:7" ht="22.5">
      <c r="A30" s="261">
        <v>13</v>
      </c>
      <c r="B30" s="272" t="s">
        <v>252</v>
      </c>
      <c r="C30" s="283" t="s">
        <v>270</v>
      </c>
      <c r="D30" s="261" t="s">
        <v>49</v>
      </c>
      <c r="E30" s="423">
        <v>13041</v>
      </c>
      <c r="F30" s="263"/>
      <c r="G30" s="263"/>
    </row>
    <row r="31" spans="1:7" ht="11.25">
      <c r="A31" s="261">
        <v>14</v>
      </c>
      <c r="B31" s="261" t="s">
        <v>35</v>
      </c>
      <c r="C31" s="283" t="s">
        <v>271</v>
      </c>
      <c r="D31" s="261" t="s">
        <v>22</v>
      </c>
      <c r="E31" s="423">
        <v>80</v>
      </c>
      <c r="F31" s="263"/>
      <c r="G31" s="263"/>
    </row>
    <row r="32" spans="1:7" ht="11.25">
      <c r="A32" s="261">
        <v>15</v>
      </c>
      <c r="B32" s="261" t="s">
        <v>59</v>
      </c>
      <c r="C32" s="283" t="s">
        <v>240</v>
      </c>
      <c r="D32" s="261" t="s">
        <v>22</v>
      </c>
      <c r="E32" s="423">
        <v>200</v>
      </c>
      <c r="F32" s="263"/>
      <c r="G32" s="263"/>
    </row>
    <row r="33" spans="1:7" ht="11.25">
      <c r="A33" s="261">
        <v>16</v>
      </c>
      <c r="B33" s="261" t="s">
        <v>61</v>
      </c>
      <c r="C33" s="283" t="s">
        <v>272</v>
      </c>
      <c r="D33" s="261" t="s">
        <v>34</v>
      </c>
      <c r="E33" s="423">
        <v>4000</v>
      </c>
      <c r="F33" s="263"/>
      <c r="G33" s="263"/>
    </row>
    <row r="34" spans="1:7" ht="11.25">
      <c r="A34" s="261">
        <v>17</v>
      </c>
      <c r="B34" s="261" t="s">
        <v>273</v>
      </c>
      <c r="C34" s="283" t="s">
        <v>274</v>
      </c>
      <c r="D34" s="261" t="s">
        <v>22</v>
      </c>
      <c r="E34" s="423">
        <v>1200</v>
      </c>
      <c r="F34" s="263"/>
      <c r="G34" s="263"/>
    </row>
    <row r="35" spans="1:7" ht="11.25">
      <c r="A35" s="261">
        <v>18</v>
      </c>
      <c r="B35" s="261" t="s">
        <v>27</v>
      </c>
      <c r="C35" s="283" t="s">
        <v>275</v>
      </c>
      <c r="D35" s="261" t="s">
        <v>49</v>
      </c>
      <c r="E35" s="423">
        <v>66000</v>
      </c>
      <c r="F35" s="263"/>
      <c r="G35" s="263"/>
    </row>
    <row r="36" spans="1:7" ht="11.25">
      <c r="A36" s="261">
        <v>19</v>
      </c>
      <c r="B36" s="261" t="s">
        <v>276</v>
      </c>
      <c r="C36" s="283" t="s">
        <v>239</v>
      </c>
      <c r="D36" s="261" t="s">
        <v>22</v>
      </c>
      <c r="E36" s="423">
        <v>2400</v>
      </c>
      <c r="F36" s="263"/>
      <c r="G36" s="263"/>
    </row>
    <row r="37" spans="1:7" ht="11.25" customHeight="1">
      <c r="A37" s="261">
        <v>20</v>
      </c>
      <c r="B37" s="261" t="s">
        <v>51</v>
      </c>
      <c r="C37" s="283" t="s">
        <v>277</v>
      </c>
      <c r="D37" s="261" t="s">
        <v>49</v>
      </c>
      <c r="E37" s="423">
        <v>132000</v>
      </c>
      <c r="F37" s="263"/>
      <c r="G37" s="263"/>
    </row>
    <row r="38" spans="1:7" ht="11.25">
      <c r="A38" s="261">
        <v>21</v>
      </c>
      <c r="B38" s="261" t="s">
        <v>148</v>
      </c>
      <c r="C38" s="283" t="s">
        <v>238</v>
      </c>
      <c r="D38" s="261" t="s">
        <v>22</v>
      </c>
      <c r="E38" s="423">
        <v>1200</v>
      </c>
      <c r="F38" s="263"/>
      <c r="G38" s="263"/>
    </row>
    <row r="39" spans="1:7" ht="11.25">
      <c r="A39" s="261">
        <v>22</v>
      </c>
      <c r="B39" s="261" t="s">
        <v>42</v>
      </c>
      <c r="C39" s="283" t="s">
        <v>278</v>
      </c>
      <c r="D39" s="261" t="s">
        <v>22</v>
      </c>
      <c r="E39" s="423">
        <v>600</v>
      </c>
      <c r="F39" s="263"/>
      <c r="G39" s="263"/>
    </row>
    <row r="40" spans="1:7" ht="11.25" customHeight="1">
      <c r="A40" s="261">
        <v>23</v>
      </c>
      <c r="B40" s="261" t="s">
        <v>51</v>
      </c>
      <c r="C40" s="283" t="s">
        <v>279</v>
      </c>
      <c r="D40" s="261" t="s">
        <v>49</v>
      </c>
      <c r="E40" s="423">
        <v>33000</v>
      </c>
      <c r="F40" s="263"/>
      <c r="G40" s="263"/>
    </row>
    <row r="41" spans="1:7" ht="22.5">
      <c r="A41" s="261">
        <v>24</v>
      </c>
      <c r="B41" s="261" t="s">
        <v>133</v>
      </c>
      <c r="C41" s="283" t="s">
        <v>234</v>
      </c>
      <c r="D41" s="261" t="s">
        <v>22</v>
      </c>
      <c r="E41" s="423">
        <v>72</v>
      </c>
      <c r="F41" s="263"/>
      <c r="G41" s="263"/>
    </row>
    <row r="42" spans="1:7" ht="11.25">
      <c r="A42" s="261"/>
      <c r="B42" s="258"/>
      <c r="C42" s="258"/>
      <c r="D42" s="402" t="s">
        <v>53</v>
      </c>
      <c r="E42" s="402"/>
      <c r="F42" s="259"/>
      <c r="G42" s="260"/>
    </row>
    <row r="44" ht="11.25">
      <c r="B44" s="256"/>
    </row>
  </sheetData>
  <sheetProtection/>
  <mergeCells count="4">
    <mergeCell ref="B1:G1"/>
    <mergeCell ref="B2:G2"/>
    <mergeCell ref="B3:G3"/>
    <mergeCell ref="B11:G11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J36" sqref="J36"/>
    </sheetView>
  </sheetViews>
  <sheetFormatPr defaultColWidth="8.8515625" defaultRowHeight="15"/>
  <cols>
    <col min="1" max="1" width="5.28125" style="266" customWidth="1"/>
    <col min="2" max="2" width="11.57421875" style="255" customWidth="1"/>
    <col min="3" max="3" width="50.8515625" style="255" customWidth="1"/>
    <col min="4" max="5" width="8.8515625" style="323" customWidth="1"/>
    <col min="6" max="16384" width="8.8515625" style="255" customWidth="1"/>
  </cols>
  <sheetData>
    <row r="1" spans="2:7" ht="11.25">
      <c r="B1" s="358" t="s">
        <v>0</v>
      </c>
      <c r="C1" s="358"/>
      <c r="D1" s="358"/>
      <c r="E1" s="358"/>
      <c r="F1" s="358"/>
      <c r="G1" s="358"/>
    </row>
    <row r="2" spans="2:7" ht="11.25">
      <c r="B2" s="359" t="s">
        <v>1</v>
      </c>
      <c r="C2" s="359"/>
      <c r="D2" s="359"/>
      <c r="E2" s="359"/>
      <c r="F2" s="359"/>
      <c r="G2" s="359"/>
    </row>
    <row r="3" spans="2:7" ht="11.25">
      <c r="B3" s="354" t="s">
        <v>54</v>
      </c>
      <c r="C3" s="354"/>
      <c r="D3" s="354"/>
      <c r="E3" s="354"/>
      <c r="F3" s="354"/>
      <c r="G3" s="354"/>
    </row>
    <row r="4" spans="2:7" ht="12">
      <c r="B4" s="294" t="s">
        <v>2</v>
      </c>
      <c r="C4" s="431" t="s">
        <v>55</v>
      </c>
      <c r="D4" s="431"/>
      <c r="E4" s="431"/>
      <c r="F4" s="431"/>
      <c r="G4" s="431"/>
    </row>
    <row r="5" spans="2:7" ht="12">
      <c r="B5" s="294" t="s">
        <v>56</v>
      </c>
      <c r="C5" s="287" t="s">
        <v>112</v>
      </c>
      <c r="D5" s="405"/>
      <c r="E5" s="405"/>
      <c r="F5" s="287"/>
      <c r="G5" s="287"/>
    </row>
    <row r="6" spans="2:7" ht="12">
      <c r="B6" s="434" t="s">
        <v>3</v>
      </c>
      <c r="C6" s="435" t="s">
        <v>280</v>
      </c>
      <c r="D6" s="435"/>
      <c r="E6" s="435"/>
      <c r="F6" s="435"/>
      <c r="G6" s="435"/>
    </row>
    <row r="7" spans="2:7" ht="12">
      <c r="B7" s="434" t="s">
        <v>4</v>
      </c>
      <c r="C7" s="292" t="s">
        <v>199</v>
      </c>
      <c r="D7" s="407"/>
      <c r="E7" s="407"/>
      <c r="F7" s="292"/>
      <c r="G7" s="293"/>
    </row>
    <row r="8" spans="2:7" ht="24">
      <c r="B8" s="434" t="s">
        <v>6</v>
      </c>
      <c r="C8" s="292" t="s">
        <v>94</v>
      </c>
      <c r="D8" s="407"/>
      <c r="E8" s="407"/>
      <c r="F8" s="292"/>
      <c r="G8" s="293"/>
    </row>
    <row r="9" spans="2:7" ht="12">
      <c r="B9" s="294" t="s">
        <v>7</v>
      </c>
      <c r="C9" s="287" t="s">
        <v>8</v>
      </c>
      <c r="D9" s="436"/>
      <c r="E9" s="436"/>
      <c r="F9" s="288"/>
      <c r="G9" s="288"/>
    </row>
    <row r="11" spans="2:7" ht="11.25">
      <c r="B11" s="335" t="s">
        <v>215</v>
      </c>
      <c r="C11" s="335"/>
      <c r="D11" s="335"/>
      <c r="E11" s="335"/>
      <c r="F11" s="335"/>
      <c r="G11" s="335"/>
    </row>
    <row r="13" spans="1:7" ht="11.25">
      <c r="A13" s="261" t="s">
        <v>216</v>
      </c>
      <c r="B13" s="257" t="s">
        <v>257</v>
      </c>
      <c r="C13" s="257" t="s">
        <v>10</v>
      </c>
      <c r="D13" s="257" t="s">
        <v>11</v>
      </c>
      <c r="E13" s="257" t="s">
        <v>12</v>
      </c>
      <c r="F13" s="258" t="s">
        <v>13</v>
      </c>
      <c r="G13" s="258" t="s">
        <v>90</v>
      </c>
    </row>
    <row r="14" spans="1:7" ht="11.25">
      <c r="A14" s="264"/>
      <c r="B14" s="259"/>
      <c r="C14" s="259" t="s">
        <v>258</v>
      </c>
      <c r="D14" s="264"/>
      <c r="E14" s="421"/>
      <c r="F14" s="422"/>
      <c r="G14" s="260"/>
    </row>
    <row r="15" spans="1:7" ht="11.25">
      <c r="A15" s="264"/>
      <c r="B15" s="259"/>
      <c r="C15" s="259" t="s">
        <v>281</v>
      </c>
      <c r="D15" s="264"/>
      <c r="E15" s="421"/>
      <c r="F15" s="422"/>
      <c r="G15" s="260"/>
    </row>
    <row r="16" spans="1:7" ht="11.25">
      <c r="A16" s="264"/>
      <c r="B16" s="259"/>
      <c r="C16" s="259" t="s">
        <v>57</v>
      </c>
      <c r="D16" s="264"/>
      <c r="E16" s="421"/>
      <c r="F16" s="422"/>
      <c r="G16" s="260"/>
    </row>
    <row r="17" spans="1:7" ht="11.25">
      <c r="A17" s="261">
        <v>1</v>
      </c>
      <c r="B17" s="261" t="s">
        <v>15</v>
      </c>
      <c r="C17" s="283" t="s">
        <v>221</v>
      </c>
      <c r="D17" s="261" t="s">
        <v>222</v>
      </c>
      <c r="E17" s="423">
        <v>0.2</v>
      </c>
      <c r="F17" s="424"/>
      <c r="G17" s="263"/>
    </row>
    <row r="18" spans="1:7" ht="11.25">
      <c r="A18" s="261">
        <v>2</v>
      </c>
      <c r="B18" s="261" t="s">
        <v>20</v>
      </c>
      <c r="C18" s="283" t="s">
        <v>223</v>
      </c>
      <c r="D18" s="261" t="s">
        <v>22</v>
      </c>
      <c r="E18" s="423">
        <v>1620</v>
      </c>
      <c r="F18" s="424"/>
      <c r="G18" s="263"/>
    </row>
    <row r="19" spans="1:7" ht="22.5">
      <c r="A19" s="261">
        <v>3</v>
      </c>
      <c r="B19" s="261" t="s">
        <v>265</v>
      </c>
      <c r="C19" s="283" t="s">
        <v>255</v>
      </c>
      <c r="D19" s="261" t="s">
        <v>49</v>
      </c>
      <c r="E19" s="423">
        <v>16200</v>
      </c>
      <c r="F19" s="424"/>
      <c r="G19" s="263"/>
    </row>
    <row r="20" spans="1:7" ht="11.25">
      <c r="A20" s="261">
        <v>4</v>
      </c>
      <c r="B20" s="261" t="s">
        <v>25</v>
      </c>
      <c r="C20" s="283" t="s">
        <v>266</v>
      </c>
      <c r="D20" s="261" t="s">
        <v>22</v>
      </c>
      <c r="E20" s="423">
        <v>600</v>
      </c>
      <c r="F20" s="424"/>
      <c r="G20" s="263"/>
    </row>
    <row r="21" spans="1:7" ht="22.5">
      <c r="A21" s="261">
        <v>5</v>
      </c>
      <c r="B21" s="261" t="s">
        <v>27</v>
      </c>
      <c r="C21" s="283" t="s">
        <v>267</v>
      </c>
      <c r="D21" s="261" t="s">
        <v>49</v>
      </c>
      <c r="E21" s="423">
        <v>30000</v>
      </c>
      <c r="F21" s="424"/>
      <c r="G21" s="263"/>
    </row>
    <row r="22" spans="1:7" ht="11.25">
      <c r="A22" s="264"/>
      <c r="B22" s="259"/>
      <c r="C22" s="270" t="s">
        <v>58</v>
      </c>
      <c r="D22" s="264"/>
      <c r="E22" s="421"/>
      <c r="F22" s="422"/>
      <c r="G22" s="260"/>
    </row>
    <row r="23" spans="1:7" ht="11.25">
      <c r="A23" s="261">
        <v>6</v>
      </c>
      <c r="B23" s="272" t="s">
        <v>89</v>
      </c>
      <c r="C23" s="283" t="s">
        <v>242</v>
      </c>
      <c r="D23" s="261" t="s">
        <v>34</v>
      </c>
      <c r="E23" s="423">
        <v>966</v>
      </c>
      <c r="F23" s="424"/>
      <c r="G23" s="263"/>
    </row>
    <row r="24" spans="1:7" ht="11.25">
      <c r="A24" s="261">
        <v>7</v>
      </c>
      <c r="B24" s="272" t="s">
        <v>243</v>
      </c>
      <c r="C24" s="283" t="s">
        <v>268</v>
      </c>
      <c r="D24" s="261" t="s">
        <v>22</v>
      </c>
      <c r="E24" s="423">
        <v>600</v>
      </c>
      <c r="F24" s="424"/>
      <c r="G24" s="263"/>
    </row>
    <row r="25" spans="1:7" ht="11.25">
      <c r="A25" s="261">
        <v>8</v>
      </c>
      <c r="B25" s="272" t="s">
        <v>27</v>
      </c>
      <c r="C25" s="283" t="s">
        <v>245</v>
      </c>
      <c r="D25" s="261" t="s">
        <v>49</v>
      </c>
      <c r="E25" s="423">
        <v>30000</v>
      </c>
      <c r="F25" s="424"/>
      <c r="G25" s="263"/>
    </row>
    <row r="26" spans="1:7" ht="11.25">
      <c r="A26" s="261">
        <v>9</v>
      </c>
      <c r="B26" s="272" t="s">
        <v>246</v>
      </c>
      <c r="C26" s="283" t="s">
        <v>269</v>
      </c>
      <c r="D26" s="261" t="s">
        <v>22</v>
      </c>
      <c r="E26" s="423">
        <v>250</v>
      </c>
      <c r="F26" s="424"/>
      <c r="G26" s="263"/>
    </row>
    <row r="27" spans="1:7" ht="11.25">
      <c r="A27" s="261">
        <v>10</v>
      </c>
      <c r="B27" s="272" t="s">
        <v>27</v>
      </c>
      <c r="C27" s="283" t="s">
        <v>248</v>
      </c>
      <c r="D27" s="261" t="s">
        <v>49</v>
      </c>
      <c r="E27" s="423">
        <v>12500</v>
      </c>
      <c r="F27" s="424"/>
      <c r="G27" s="263"/>
    </row>
    <row r="28" spans="1:7" ht="11.25">
      <c r="A28" s="261">
        <v>11</v>
      </c>
      <c r="B28" s="272" t="s">
        <v>30</v>
      </c>
      <c r="C28" s="283" t="s">
        <v>249</v>
      </c>
      <c r="D28" s="261" t="s">
        <v>250</v>
      </c>
      <c r="E28" s="423">
        <v>1630</v>
      </c>
      <c r="F28" s="424"/>
      <c r="G28" s="263"/>
    </row>
    <row r="29" spans="1:7" ht="22.5">
      <c r="A29" s="261">
        <v>12</v>
      </c>
      <c r="B29" s="272" t="s">
        <v>48</v>
      </c>
      <c r="C29" s="283" t="s">
        <v>251</v>
      </c>
      <c r="D29" s="261" t="s">
        <v>34</v>
      </c>
      <c r="E29" s="423">
        <v>966</v>
      </c>
      <c r="F29" s="424"/>
      <c r="G29" s="263"/>
    </row>
    <row r="30" spans="1:7" ht="22.5">
      <c r="A30" s="261">
        <v>13</v>
      </c>
      <c r="B30" s="272" t="s">
        <v>252</v>
      </c>
      <c r="C30" s="283" t="s">
        <v>270</v>
      </c>
      <c r="D30" s="261" t="s">
        <v>49</v>
      </c>
      <c r="E30" s="423">
        <v>5796</v>
      </c>
      <c r="F30" s="424"/>
      <c r="G30" s="263"/>
    </row>
    <row r="31" spans="1:7" ht="11.25">
      <c r="A31" s="261">
        <v>14</v>
      </c>
      <c r="B31" s="261" t="s">
        <v>35</v>
      </c>
      <c r="C31" s="283" t="s">
        <v>271</v>
      </c>
      <c r="D31" s="261" t="s">
        <v>22</v>
      </c>
      <c r="E31" s="423">
        <v>40</v>
      </c>
      <c r="F31" s="424"/>
      <c r="G31" s="263"/>
    </row>
    <row r="32" spans="1:7" ht="11.25">
      <c r="A32" s="261">
        <v>15</v>
      </c>
      <c r="B32" s="261" t="s">
        <v>59</v>
      </c>
      <c r="C32" s="283" t="s">
        <v>240</v>
      </c>
      <c r="D32" s="261" t="s">
        <v>22</v>
      </c>
      <c r="E32" s="423">
        <v>100</v>
      </c>
      <c r="F32" s="424"/>
      <c r="G32" s="263"/>
    </row>
    <row r="33" spans="1:7" ht="11.25">
      <c r="A33" s="261">
        <v>16</v>
      </c>
      <c r="B33" s="261" t="s">
        <v>61</v>
      </c>
      <c r="C33" s="283" t="s">
        <v>272</v>
      </c>
      <c r="D33" s="261" t="s">
        <v>34</v>
      </c>
      <c r="E33" s="423">
        <v>2000</v>
      </c>
      <c r="F33" s="424"/>
      <c r="G33" s="263"/>
    </row>
    <row r="34" spans="1:7" ht="11.25">
      <c r="A34" s="261">
        <v>17</v>
      </c>
      <c r="B34" s="261" t="s">
        <v>273</v>
      </c>
      <c r="C34" s="283" t="s">
        <v>274</v>
      </c>
      <c r="D34" s="261" t="s">
        <v>22</v>
      </c>
      <c r="E34" s="423">
        <v>600</v>
      </c>
      <c r="F34" s="424"/>
      <c r="G34" s="263"/>
    </row>
    <row r="35" spans="1:7" ht="11.25">
      <c r="A35" s="261">
        <v>18</v>
      </c>
      <c r="B35" s="261" t="s">
        <v>27</v>
      </c>
      <c r="C35" s="283" t="s">
        <v>275</v>
      </c>
      <c r="D35" s="261" t="s">
        <v>49</v>
      </c>
      <c r="E35" s="423">
        <v>30000</v>
      </c>
      <c r="F35" s="424"/>
      <c r="G35" s="263"/>
    </row>
    <row r="36" spans="1:7" ht="11.25">
      <c r="A36" s="261">
        <v>19</v>
      </c>
      <c r="B36" s="261" t="s">
        <v>276</v>
      </c>
      <c r="C36" s="283" t="s">
        <v>239</v>
      </c>
      <c r="D36" s="261" t="s">
        <v>22</v>
      </c>
      <c r="E36" s="423">
        <v>1200</v>
      </c>
      <c r="F36" s="424"/>
      <c r="G36" s="263"/>
    </row>
    <row r="37" spans="1:7" ht="11.25" customHeight="1">
      <c r="A37" s="261">
        <v>20</v>
      </c>
      <c r="B37" s="261" t="s">
        <v>51</v>
      </c>
      <c r="C37" s="283" t="s">
        <v>277</v>
      </c>
      <c r="D37" s="261" t="s">
        <v>49</v>
      </c>
      <c r="E37" s="423">
        <v>60000</v>
      </c>
      <c r="F37" s="424"/>
      <c r="G37" s="263"/>
    </row>
    <row r="38" spans="1:7" ht="11.25" customHeight="1">
      <c r="A38" s="261">
        <v>21</v>
      </c>
      <c r="B38" s="261" t="s">
        <v>148</v>
      </c>
      <c r="C38" s="283" t="s">
        <v>238</v>
      </c>
      <c r="D38" s="261" t="s">
        <v>22</v>
      </c>
      <c r="E38" s="423">
        <v>600</v>
      </c>
      <c r="F38" s="424"/>
      <c r="G38" s="263"/>
    </row>
    <row r="39" spans="1:7" ht="11.25" customHeight="1">
      <c r="A39" s="261">
        <v>22</v>
      </c>
      <c r="B39" s="261" t="s">
        <v>42</v>
      </c>
      <c r="C39" s="283" t="s">
        <v>278</v>
      </c>
      <c r="D39" s="261" t="s">
        <v>22</v>
      </c>
      <c r="E39" s="423">
        <v>300</v>
      </c>
      <c r="F39" s="424"/>
      <c r="G39" s="263"/>
    </row>
    <row r="40" spans="1:7" ht="11.25" customHeight="1">
      <c r="A40" s="261">
        <v>23</v>
      </c>
      <c r="B40" s="261" t="s">
        <v>51</v>
      </c>
      <c r="C40" s="283" t="s">
        <v>279</v>
      </c>
      <c r="D40" s="261" t="s">
        <v>49</v>
      </c>
      <c r="E40" s="423">
        <v>15000</v>
      </c>
      <c r="F40" s="424"/>
      <c r="G40" s="263"/>
    </row>
    <row r="41" spans="1:7" ht="22.5">
      <c r="A41" s="261">
        <v>24</v>
      </c>
      <c r="B41" s="261" t="s">
        <v>133</v>
      </c>
      <c r="C41" s="283" t="s">
        <v>234</v>
      </c>
      <c r="D41" s="261" t="s">
        <v>22</v>
      </c>
      <c r="E41" s="423">
        <v>36</v>
      </c>
      <c r="F41" s="424"/>
      <c r="G41" s="263"/>
    </row>
    <row r="42" spans="2:7" ht="11.25">
      <c r="B42" s="258"/>
      <c r="C42" s="258"/>
      <c r="D42" s="402" t="s">
        <v>53</v>
      </c>
      <c r="E42" s="402"/>
      <c r="F42" s="259"/>
      <c r="G42" s="260"/>
    </row>
    <row r="44" ht="11.25">
      <c r="B44" s="256"/>
    </row>
  </sheetData>
  <sheetProtection/>
  <mergeCells count="6">
    <mergeCell ref="C6:G6"/>
    <mergeCell ref="B11:G11"/>
    <mergeCell ref="B1:G1"/>
    <mergeCell ref="B2:G2"/>
    <mergeCell ref="B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18" sqref="C18"/>
    </sheetView>
  </sheetViews>
  <sheetFormatPr defaultColWidth="8.8515625" defaultRowHeight="15"/>
  <cols>
    <col min="1" max="1" width="4.28125" style="323" customWidth="1"/>
    <col min="2" max="2" width="11.140625" style="255" customWidth="1"/>
    <col min="3" max="3" width="50.8515625" style="255" customWidth="1"/>
    <col min="4" max="5" width="8.8515625" style="323" customWidth="1"/>
    <col min="6" max="16384" width="8.8515625" style="255" customWidth="1"/>
  </cols>
  <sheetData>
    <row r="1" spans="2:7" ht="11.25">
      <c r="B1" s="358" t="s">
        <v>0</v>
      </c>
      <c r="C1" s="358"/>
      <c r="D1" s="358"/>
      <c r="E1" s="358"/>
      <c r="F1" s="358"/>
      <c r="G1" s="358"/>
    </row>
    <row r="2" spans="2:7" ht="11.25">
      <c r="B2" s="359" t="s">
        <v>1</v>
      </c>
      <c r="C2" s="359"/>
      <c r="D2" s="359"/>
      <c r="E2" s="359"/>
      <c r="F2" s="359"/>
      <c r="G2" s="359"/>
    </row>
    <row r="3" spans="2:7" ht="11.25">
      <c r="B3" s="354" t="s">
        <v>54</v>
      </c>
      <c r="C3" s="354"/>
      <c r="D3" s="354"/>
      <c r="E3" s="354"/>
      <c r="F3" s="354"/>
      <c r="G3" s="354"/>
    </row>
    <row r="4" spans="2:7" ht="11.25" customHeight="1">
      <c r="B4" s="289" t="s">
        <v>2</v>
      </c>
      <c r="C4" s="437" t="s">
        <v>55</v>
      </c>
      <c r="D4" s="437"/>
      <c r="E4" s="437"/>
      <c r="F4" s="437"/>
      <c r="G4" s="437"/>
    </row>
    <row r="5" spans="2:7" ht="11.25" customHeight="1">
      <c r="B5" s="289" t="s">
        <v>56</v>
      </c>
      <c r="C5" s="292" t="s">
        <v>112</v>
      </c>
      <c r="D5" s="407"/>
      <c r="E5" s="407"/>
      <c r="F5" s="292"/>
      <c r="G5" s="292"/>
    </row>
    <row r="6" spans="2:7" ht="11.25" customHeight="1">
      <c r="B6" s="289" t="s">
        <v>3</v>
      </c>
      <c r="C6" s="435" t="s">
        <v>207</v>
      </c>
      <c r="D6" s="435"/>
      <c r="E6" s="435"/>
      <c r="F6" s="435"/>
      <c r="G6" s="435"/>
    </row>
    <row r="7" spans="2:7" ht="11.25" customHeight="1">
      <c r="B7" s="289" t="s">
        <v>4</v>
      </c>
      <c r="C7" s="292" t="s">
        <v>115</v>
      </c>
      <c r="D7" s="407"/>
      <c r="E7" s="407"/>
      <c r="F7" s="292"/>
      <c r="G7" s="439"/>
    </row>
    <row r="8" spans="2:7" ht="11.25" customHeight="1">
      <c r="B8" s="289" t="s">
        <v>6</v>
      </c>
      <c r="C8" s="292" t="s">
        <v>116</v>
      </c>
      <c r="D8" s="407"/>
      <c r="E8" s="407"/>
      <c r="F8" s="292"/>
      <c r="G8" s="439"/>
    </row>
    <row r="9" spans="2:7" ht="11.25" customHeight="1">
      <c r="B9" s="289" t="s">
        <v>7</v>
      </c>
      <c r="C9" s="292" t="s">
        <v>8</v>
      </c>
      <c r="D9" s="407"/>
      <c r="E9" s="407"/>
      <c r="F9" s="292"/>
      <c r="G9" s="439"/>
    </row>
    <row r="10" spans="2:4" ht="11.25">
      <c r="B10" s="335" t="s">
        <v>215</v>
      </c>
      <c r="C10" s="335"/>
      <c r="D10" s="335"/>
    </row>
    <row r="12" spans="1:7" ht="11.25">
      <c r="A12" s="257" t="s">
        <v>216</v>
      </c>
      <c r="B12" s="257" t="s">
        <v>257</v>
      </c>
      <c r="C12" s="257" t="s">
        <v>10</v>
      </c>
      <c r="D12" s="257" t="s">
        <v>11</v>
      </c>
      <c r="E12" s="257" t="s">
        <v>12</v>
      </c>
      <c r="F12" s="258" t="s">
        <v>13</v>
      </c>
      <c r="G12" s="258" t="s">
        <v>90</v>
      </c>
    </row>
    <row r="13" spans="1:7" ht="11.25">
      <c r="A13" s="402"/>
      <c r="B13" s="259"/>
      <c r="C13" s="270" t="s">
        <v>258</v>
      </c>
      <c r="D13" s="402"/>
      <c r="E13" s="403"/>
      <c r="F13" s="260"/>
      <c r="G13" s="260"/>
    </row>
    <row r="14" spans="1:7" ht="11.25">
      <c r="A14" s="402"/>
      <c r="B14" s="259"/>
      <c r="C14" s="270" t="s">
        <v>282</v>
      </c>
      <c r="D14" s="264"/>
      <c r="E14" s="421"/>
      <c r="F14" s="422"/>
      <c r="G14" s="260"/>
    </row>
    <row r="15" spans="1:7" ht="11.25">
      <c r="A15" s="402"/>
      <c r="B15" s="259"/>
      <c r="C15" s="270" t="s">
        <v>220</v>
      </c>
      <c r="D15" s="264"/>
      <c r="E15" s="421"/>
      <c r="F15" s="422"/>
      <c r="G15" s="260"/>
    </row>
    <row r="16" spans="1:7" ht="11.25">
      <c r="A16" s="257">
        <v>1</v>
      </c>
      <c r="B16" s="261" t="s">
        <v>15</v>
      </c>
      <c r="C16" s="283" t="s">
        <v>221</v>
      </c>
      <c r="D16" s="261" t="s">
        <v>222</v>
      </c>
      <c r="E16" s="423">
        <v>0.15</v>
      </c>
      <c r="F16" s="424"/>
      <c r="G16" s="263"/>
    </row>
    <row r="17" spans="1:7" ht="11.25">
      <c r="A17" s="257">
        <v>2</v>
      </c>
      <c r="B17" s="261" t="s">
        <v>20</v>
      </c>
      <c r="C17" s="283" t="s">
        <v>223</v>
      </c>
      <c r="D17" s="261" t="s">
        <v>22</v>
      </c>
      <c r="E17" s="423">
        <v>40</v>
      </c>
      <c r="F17" s="424"/>
      <c r="G17" s="263"/>
    </row>
    <row r="18" spans="1:7" ht="11.25">
      <c r="A18" s="402"/>
      <c r="B18" s="264"/>
      <c r="C18" s="270" t="s">
        <v>82</v>
      </c>
      <c r="D18" s="264"/>
      <c r="E18" s="421"/>
      <c r="F18" s="422"/>
      <c r="G18" s="260"/>
    </row>
    <row r="19" spans="1:7" ht="11.25">
      <c r="A19" s="257">
        <v>3</v>
      </c>
      <c r="B19" s="261" t="s">
        <v>150</v>
      </c>
      <c r="C19" s="283" t="s">
        <v>226</v>
      </c>
      <c r="D19" s="261" t="s">
        <v>22</v>
      </c>
      <c r="E19" s="423">
        <v>25</v>
      </c>
      <c r="F19" s="424"/>
      <c r="G19" s="263"/>
    </row>
    <row r="20" spans="1:7" ht="22.5">
      <c r="A20" s="257">
        <v>4</v>
      </c>
      <c r="B20" s="261" t="s">
        <v>133</v>
      </c>
      <c r="C20" s="283" t="s">
        <v>227</v>
      </c>
      <c r="D20" s="261" t="s">
        <v>22</v>
      </c>
      <c r="E20" s="423">
        <v>1.05</v>
      </c>
      <c r="F20" s="424"/>
      <c r="G20" s="263"/>
    </row>
    <row r="21" spans="1:7" ht="22.5">
      <c r="A21" s="257">
        <v>5</v>
      </c>
      <c r="B21" s="261" t="s">
        <v>44</v>
      </c>
      <c r="C21" s="283" t="s">
        <v>229</v>
      </c>
      <c r="D21" s="261" t="s">
        <v>22</v>
      </c>
      <c r="E21" s="423">
        <v>31.29</v>
      </c>
      <c r="F21" s="424"/>
      <c r="G21" s="263"/>
    </row>
    <row r="22" spans="1:7" ht="11.25">
      <c r="A22" s="257">
        <v>6</v>
      </c>
      <c r="B22" s="261" t="s">
        <v>45</v>
      </c>
      <c r="C22" s="283" t="s">
        <v>231</v>
      </c>
      <c r="D22" s="261" t="s">
        <v>232</v>
      </c>
      <c r="E22" s="423">
        <v>1039.84</v>
      </c>
      <c r="F22" s="424"/>
      <c r="G22" s="263"/>
    </row>
    <row r="23" spans="1:7" ht="11.25">
      <c r="A23" s="257">
        <v>7</v>
      </c>
      <c r="B23" s="261" t="s">
        <v>86</v>
      </c>
      <c r="C23" s="283" t="s">
        <v>233</v>
      </c>
      <c r="D23" s="261" t="s">
        <v>5</v>
      </c>
      <c r="E23" s="423">
        <v>12</v>
      </c>
      <c r="F23" s="424"/>
      <c r="G23" s="263"/>
    </row>
    <row r="24" spans="1:7" ht="22.5">
      <c r="A24" s="257">
        <v>8</v>
      </c>
      <c r="B24" s="261" t="s">
        <v>283</v>
      </c>
      <c r="C24" s="283" t="s">
        <v>234</v>
      </c>
      <c r="D24" s="261" t="s">
        <v>22</v>
      </c>
      <c r="E24" s="423">
        <v>9.52</v>
      </c>
      <c r="F24" s="424"/>
      <c r="G24" s="263"/>
    </row>
    <row r="25" spans="1:7" ht="11.25">
      <c r="A25" s="402"/>
      <c r="B25" s="259"/>
      <c r="C25" s="270" t="s">
        <v>241</v>
      </c>
      <c r="D25" s="264"/>
      <c r="E25" s="421"/>
      <c r="F25" s="422"/>
      <c r="G25" s="260"/>
    </row>
    <row r="26" spans="1:7" ht="11.25">
      <c r="A26" s="257">
        <v>9</v>
      </c>
      <c r="B26" s="272" t="s">
        <v>89</v>
      </c>
      <c r="C26" s="283" t="s">
        <v>242</v>
      </c>
      <c r="D26" s="261" t="s">
        <v>34</v>
      </c>
      <c r="E26" s="423">
        <v>40</v>
      </c>
      <c r="F26" s="424"/>
      <c r="G26" s="263"/>
    </row>
    <row r="27" spans="1:7" ht="11.25">
      <c r="A27" s="257">
        <v>10</v>
      </c>
      <c r="B27" s="272" t="s">
        <v>243</v>
      </c>
      <c r="C27" s="283" t="s">
        <v>244</v>
      </c>
      <c r="D27" s="261" t="s">
        <v>22</v>
      </c>
      <c r="E27" s="423">
        <v>6</v>
      </c>
      <c r="F27" s="424"/>
      <c r="G27" s="263"/>
    </row>
    <row r="28" spans="1:7" ht="11.25">
      <c r="A28" s="257">
        <v>11</v>
      </c>
      <c r="B28" s="272" t="s">
        <v>27</v>
      </c>
      <c r="C28" s="283" t="s">
        <v>245</v>
      </c>
      <c r="D28" s="261" t="s">
        <v>49</v>
      </c>
      <c r="E28" s="423">
        <v>300</v>
      </c>
      <c r="F28" s="424"/>
      <c r="G28" s="263"/>
    </row>
    <row r="29" spans="1:7" ht="11.25">
      <c r="A29" s="257">
        <v>12</v>
      </c>
      <c r="B29" s="272" t="s">
        <v>246</v>
      </c>
      <c r="C29" s="283" t="s">
        <v>247</v>
      </c>
      <c r="D29" s="261" t="s">
        <v>22</v>
      </c>
      <c r="E29" s="423">
        <v>12</v>
      </c>
      <c r="F29" s="424"/>
      <c r="G29" s="263"/>
    </row>
    <row r="30" spans="1:7" ht="11.25">
      <c r="A30" s="257">
        <v>13</v>
      </c>
      <c r="B30" s="272" t="s">
        <v>27</v>
      </c>
      <c r="C30" s="283" t="s">
        <v>248</v>
      </c>
      <c r="D30" s="261" t="s">
        <v>49</v>
      </c>
      <c r="E30" s="423">
        <v>600</v>
      </c>
      <c r="F30" s="424"/>
      <c r="G30" s="263"/>
    </row>
    <row r="31" spans="1:7" ht="11.25">
      <c r="A31" s="257">
        <v>14</v>
      </c>
      <c r="B31" s="272" t="s">
        <v>30</v>
      </c>
      <c r="C31" s="283" t="s">
        <v>249</v>
      </c>
      <c r="D31" s="261" t="s">
        <v>250</v>
      </c>
      <c r="E31" s="423">
        <v>68</v>
      </c>
      <c r="F31" s="424"/>
      <c r="G31" s="263"/>
    </row>
    <row r="32" spans="1:7" ht="22.5">
      <c r="A32" s="257">
        <v>15</v>
      </c>
      <c r="B32" s="272" t="s">
        <v>48</v>
      </c>
      <c r="C32" s="283" t="s">
        <v>251</v>
      </c>
      <c r="D32" s="261" t="s">
        <v>34</v>
      </c>
      <c r="E32" s="423">
        <v>40</v>
      </c>
      <c r="F32" s="424"/>
      <c r="G32" s="263"/>
    </row>
    <row r="33" spans="1:7" ht="22.5">
      <c r="A33" s="257">
        <v>16</v>
      </c>
      <c r="B33" s="272" t="s">
        <v>252</v>
      </c>
      <c r="C33" s="283" t="s">
        <v>270</v>
      </c>
      <c r="D33" s="261" t="s">
        <v>49</v>
      </c>
      <c r="E33" s="423">
        <v>1600</v>
      </c>
      <c r="F33" s="424"/>
      <c r="G33" s="263"/>
    </row>
    <row r="34" spans="1:7" ht="11.25">
      <c r="A34" s="402"/>
      <c r="B34" s="259"/>
      <c r="C34" s="270" t="s">
        <v>254</v>
      </c>
      <c r="D34" s="264"/>
      <c r="E34" s="421"/>
      <c r="F34" s="422"/>
      <c r="G34" s="260"/>
    </row>
    <row r="35" spans="1:7" ht="22.5">
      <c r="A35" s="257">
        <v>17</v>
      </c>
      <c r="B35" s="258" t="s">
        <v>156</v>
      </c>
      <c r="C35" s="283" t="s">
        <v>255</v>
      </c>
      <c r="D35" s="261" t="s">
        <v>49</v>
      </c>
      <c r="E35" s="423">
        <v>400</v>
      </c>
      <c r="F35" s="424"/>
      <c r="G35" s="263"/>
    </row>
    <row r="36" spans="1:7" ht="11.25">
      <c r="A36" s="402"/>
      <c r="B36" s="259"/>
      <c r="C36" s="270" t="s">
        <v>190</v>
      </c>
      <c r="D36" s="264"/>
      <c r="E36" s="421"/>
      <c r="F36" s="422"/>
      <c r="G36" s="260"/>
    </row>
    <row r="37" spans="1:7" ht="11.25">
      <c r="A37" s="257">
        <v>18</v>
      </c>
      <c r="B37" s="258" t="s">
        <v>191</v>
      </c>
      <c r="C37" s="283" t="s">
        <v>284</v>
      </c>
      <c r="D37" s="261" t="s">
        <v>19</v>
      </c>
      <c r="E37" s="423">
        <v>4</v>
      </c>
      <c r="F37" s="424"/>
      <c r="G37" s="263"/>
    </row>
    <row r="38" spans="2:7" ht="11.25">
      <c r="B38" s="258"/>
      <c r="C38" s="258"/>
      <c r="D38" s="402" t="s">
        <v>53</v>
      </c>
      <c r="E38" s="402"/>
      <c r="F38" s="259"/>
      <c r="G38" s="260"/>
    </row>
    <row r="40" ht="11.25">
      <c r="B40" s="256"/>
    </row>
  </sheetData>
  <sheetProtection/>
  <mergeCells count="6">
    <mergeCell ref="B10:D10"/>
    <mergeCell ref="B1:G1"/>
    <mergeCell ref="B2:G2"/>
    <mergeCell ref="B3:G3"/>
    <mergeCell ref="C4:G4"/>
    <mergeCell ref="C6:G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H22"/>
  <sheetViews>
    <sheetView zoomScalePageLayoutView="0" workbookViewId="0" topLeftCell="A7">
      <selection activeCell="E15" sqref="E15"/>
    </sheetView>
  </sheetViews>
  <sheetFormatPr defaultColWidth="11.421875" defaultRowHeight="15"/>
  <cols>
    <col min="1" max="1" width="12.140625" style="50" bestFit="1" customWidth="1"/>
    <col min="2" max="2" width="40.8515625" style="50" customWidth="1"/>
    <col min="3" max="6" width="12.7109375" style="50" customWidth="1"/>
    <col min="7" max="16384" width="11.421875" style="50" customWidth="1"/>
  </cols>
  <sheetData>
    <row r="1" spans="1:6" ht="12.75">
      <c r="A1" s="343" t="s">
        <v>0</v>
      </c>
      <c r="B1" s="343"/>
      <c r="C1" s="343"/>
      <c r="D1" s="343"/>
      <c r="E1" s="343"/>
      <c r="F1" s="343"/>
    </row>
    <row r="2" spans="1:6" ht="12.75">
      <c r="A2" s="344" t="s">
        <v>1</v>
      </c>
      <c r="B2" s="344"/>
      <c r="C2" s="344"/>
      <c r="D2" s="344"/>
      <c r="E2" s="344"/>
      <c r="F2" s="344"/>
    </row>
    <row r="3" spans="1:6" ht="12.75">
      <c r="A3" s="345" t="s">
        <v>54</v>
      </c>
      <c r="B3" s="345"/>
      <c r="C3" s="345"/>
      <c r="D3" s="345"/>
      <c r="E3" s="345"/>
      <c r="F3" s="345"/>
    </row>
    <row r="4" spans="1:6" ht="15" customHeight="1">
      <c r="A4" s="53" t="s">
        <v>2</v>
      </c>
      <c r="B4" s="360" t="s">
        <v>55</v>
      </c>
      <c r="C4" s="360"/>
      <c r="D4" s="360"/>
      <c r="E4" s="360"/>
      <c r="F4" s="360"/>
    </row>
    <row r="5" spans="1:6" ht="15" customHeight="1">
      <c r="A5" s="53" t="s">
        <v>56</v>
      </c>
      <c r="B5" s="53" t="s">
        <v>112</v>
      </c>
      <c r="C5" s="53"/>
      <c r="D5" s="53"/>
      <c r="E5" s="53"/>
      <c r="F5" s="53"/>
    </row>
    <row r="6" spans="1:6" ht="15" customHeight="1">
      <c r="A6" s="53" t="s">
        <v>3</v>
      </c>
      <c r="B6" s="347" t="s">
        <v>138</v>
      </c>
      <c r="C6" s="347"/>
      <c r="D6" s="347"/>
      <c r="E6" s="347"/>
      <c r="F6" s="347"/>
    </row>
    <row r="7" spans="1:6" ht="12.75">
      <c r="A7" s="53" t="s">
        <v>4</v>
      </c>
      <c r="B7" s="54" t="s">
        <v>139</v>
      </c>
      <c r="C7" s="58"/>
      <c r="D7" s="54"/>
      <c r="E7" s="54"/>
      <c r="F7" s="59"/>
    </row>
    <row r="8" spans="1:6" ht="25.5">
      <c r="A8" s="53" t="s">
        <v>6</v>
      </c>
      <c r="B8" s="54"/>
      <c r="C8" s="58"/>
      <c r="D8" s="54"/>
      <c r="E8" s="54"/>
      <c r="F8" s="59"/>
    </row>
    <row r="9" spans="1:6" ht="12.75">
      <c r="A9" s="53" t="s">
        <v>7</v>
      </c>
      <c r="B9" s="60" t="s">
        <v>8</v>
      </c>
      <c r="C9" s="58"/>
      <c r="D9" s="54"/>
      <c r="E9" s="54"/>
      <c r="F9" s="59"/>
    </row>
    <row r="10" spans="1:6" ht="12.75">
      <c r="A10" s="32" t="s">
        <v>9</v>
      </c>
      <c r="B10" s="32" t="s">
        <v>10</v>
      </c>
      <c r="C10" s="47" t="s">
        <v>11</v>
      </c>
      <c r="D10" s="33" t="s">
        <v>12</v>
      </c>
      <c r="E10" s="33" t="s">
        <v>13</v>
      </c>
      <c r="F10" s="35" t="s">
        <v>14</v>
      </c>
    </row>
    <row r="11" spans="1:6" ht="12.75">
      <c r="A11" s="45" t="s">
        <v>134</v>
      </c>
      <c r="B11" s="36"/>
      <c r="C11" s="36"/>
      <c r="D11" s="36"/>
      <c r="E11" s="36"/>
      <c r="F11" s="37"/>
    </row>
    <row r="12" spans="1:6" ht="12.75">
      <c r="A12" s="31" t="s">
        <v>15</v>
      </c>
      <c r="B12" s="29" t="s">
        <v>16</v>
      </c>
      <c r="C12" s="33" t="s">
        <v>17</v>
      </c>
      <c r="D12" s="34">
        <v>1.2</v>
      </c>
      <c r="E12" s="34">
        <v>399.09</v>
      </c>
      <c r="F12" s="35">
        <f>ROUND(D12*E12,2)</f>
        <v>478.91</v>
      </c>
    </row>
    <row r="13" spans="1:6" ht="25.5">
      <c r="A13" s="34" t="s">
        <v>67</v>
      </c>
      <c r="B13" s="29" t="s">
        <v>132</v>
      </c>
      <c r="C13" s="33" t="s">
        <v>22</v>
      </c>
      <c r="D13" s="34">
        <v>1200</v>
      </c>
      <c r="E13" s="34">
        <v>7.28</v>
      </c>
      <c r="F13" s="35">
        <f>ROUND(D13*E13,2)</f>
        <v>8736</v>
      </c>
    </row>
    <row r="14" spans="1:6" ht="25.5">
      <c r="A14" s="87" t="s">
        <v>156</v>
      </c>
      <c r="B14" s="65" t="s">
        <v>157</v>
      </c>
      <c r="C14" s="33" t="s">
        <v>24</v>
      </c>
      <c r="D14" s="34">
        <f>+D13*10</f>
        <v>12000</v>
      </c>
      <c r="E14" s="34">
        <v>0.37</v>
      </c>
      <c r="F14" s="35">
        <f>ROUND(D14*E14,2)</f>
        <v>4440</v>
      </c>
    </row>
    <row r="15" spans="1:6" ht="38.25">
      <c r="A15" s="210" t="s">
        <v>133</v>
      </c>
      <c r="B15" s="217" t="s">
        <v>163</v>
      </c>
      <c r="C15" s="211" t="s">
        <v>22</v>
      </c>
      <c r="D15" s="212">
        <v>1280</v>
      </c>
      <c r="E15" s="212">
        <v>180.89</v>
      </c>
      <c r="F15" s="35">
        <f>ROUND(D15*E15,2)</f>
        <v>231539.2</v>
      </c>
    </row>
    <row r="16" spans="1:7" ht="12.75">
      <c r="A16" s="124"/>
      <c r="B16" s="124"/>
      <c r="C16" s="124"/>
      <c r="D16" s="124"/>
      <c r="E16" s="124"/>
      <c r="F16" s="124"/>
      <c r="G16" s="48"/>
    </row>
    <row r="17" spans="1:6" ht="12.75">
      <c r="A17" s="218"/>
      <c r="B17" s="219"/>
      <c r="C17" s="112"/>
      <c r="D17" s="113"/>
      <c r="E17" s="113"/>
      <c r="F17" s="220"/>
    </row>
    <row r="18" spans="1:6" ht="12.75">
      <c r="A18" s="31"/>
      <c r="B18" s="32"/>
      <c r="C18" s="33"/>
      <c r="D18" s="34"/>
      <c r="E18" s="34"/>
      <c r="F18" s="35"/>
    </row>
    <row r="19" spans="1:6" ht="12.75">
      <c r="A19" s="31"/>
      <c r="B19" s="32"/>
      <c r="C19" s="33"/>
      <c r="D19" s="34"/>
      <c r="E19" s="34"/>
      <c r="F19" s="35"/>
    </row>
    <row r="20" spans="1:6" ht="12.75">
      <c r="A20" s="31"/>
      <c r="B20" s="32"/>
      <c r="C20" s="33"/>
      <c r="D20" s="34"/>
      <c r="E20" s="34"/>
      <c r="F20" s="35"/>
    </row>
    <row r="21" spans="1:8" ht="12.75">
      <c r="A21" s="38"/>
      <c r="B21" s="39"/>
      <c r="C21" s="40"/>
      <c r="D21" s="341" t="s">
        <v>53</v>
      </c>
      <c r="E21" s="342"/>
      <c r="F21" s="41">
        <f>SUM(F12:F20)</f>
        <v>245194.11000000002</v>
      </c>
      <c r="H21" s="90"/>
    </row>
    <row r="22" spans="1:6" ht="12.75">
      <c r="A22" s="56"/>
      <c r="B22" s="67"/>
      <c r="C22" s="68"/>
      <c r="F22" s="59"/>
    </row>
  </sheetData>
  <sheetProtection/>
  <mergeCells count="6">
    <mergeCell ref="D21:E21"/>
    <mergeCell ref="A1:F1"/>
    <mergeCell ref="A2:F2"/>
    <mergeCell ref="A3:F3"/>
    <mergeCell ref="B4:F4"/>
    <mergeCell ref="B6:F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7:B11"/>
  <sheetViews>
    <sheetView zoomScalePageLayoutView="0" workbookViewId="0" topLeftCell="A1">
      <selection activeCell="B11" sqref="B11"/>
    </sheetView>
  </sheetViews>
  <sheetFormatPr defaultColWidth="11.421875" defaultRowHeight="15"/>
  <cols>
    <col min="2" max="2" width="17.57421875" style="0" customWidth="1"/>
    <col min="3" max="3" width="15.28125" style="0" customWidth="1"/>
  </cols>
  <sheetData>
    <row r="7" spans="1:2" ht="15">
      <c r="A7">
        <v>8</v>
      </c>
      <c r="B7" s="18">
        <f>+PC8!G31</f>
        <v>0</v>
      </c>
    </row>
    <row r="8" spans="1:2" ht="15">
      <c r="A8">
        <v>9</v>
      </c>
      <c r="B8" s="18">
        <f>+PC9!G42</f>
        <v>2175420.25</v>
      </c>
    </row>
    <row r="9" spans="1:2" ht="15">
      <c r="A9">
        <v>10</v>
      </c>
      <c r="B9" s="18">
        <f>+PC10!G40</f>
        <v>0</v>
      </c>
    </row>
    <row r="10" spans="1:2" ht="15">
      <c r="A10">
        <v>11</v>
      </c>
      <c r="B10" s="18">
        <f>+PC11!G25</f>
        <v>827095.5</v>
      </c>
    </row>
    <row r="11" ht="15">
      <c r="B11" s="136">
        <f>SUM(B7:B10)</f>
        <v>3002515.75</v>
      </c>
    </row>
  </sheetData>
  <sheetProtection/>
  <hyperlinks>
    <hyperlink ref="B11" location="RESUMEN!E33" display="RESUMEN!E33"/>
  </hyperlink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208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2.140625" style="57" bestFit="1" customWidth="1"/>
    <col min="2" max="2" width="40.8515625" style="57" customWidth="1"/>
    <col min="3" max="6" width="12.7109375" style="57" customWidth="1"/>
    <col min="7" max="7" width="11.421875" style="57" customWidth="1"/>
    <col min="8" max="8" width="12.140625" style="57" bestFit="1" customWidth="1"/>
    <col min="9" max="9" width="40.8515625" style="57" customWidth="1"/>
    <col min="10" max="10" width="12.7109375" style="57" customWidth="1"/>
    <col min="11" max="11" width="12.7109375" style="176" customWidth="1"/>
    <col min="12" max="13" width="12.7109375" style="57" customWidth="1"/>
    <col min="14" max="16384" width="11.421875" style="57" customWidth="1"/>
  </cols>
  <sheetData>
    <row r="1" spans="1:6" ht="12.75">
      <c r="A1" s="362" t="s">
        <v>0</v>
      </c>
      <c r="B1" s="362"/>
      <c r="C1" s="362"/>
      <c r="D1" s="362"/>
      <c r="E1" s="362"/>
      <c r="F1" s="362"/>
    </row>
    <row r="2" spans="1:6" ht="12.75">
      <c r="A2" s="363" t="s">
        <v>1</v>
      </c>
      <c r="B2" s="363"/>
      <c r="C2" s="363"/>
      <c r="D2" s="363"/>
      <c r="E2" s="363"/>
      <c r="F2" s="363"/>
    </row>
    <row r="3" spans="1:6" ht="12.75">
      <c r="A3" s="364" t="s">
        <v>54</v>
      </c>
      <c r="B3" s="364"/>
      <c r="C3" s="364"/>
      <c r="D3" s="364"/>
      <c r="E3" s="364"/>
      <c r="F3" s="364"/>
    </row>
    <row r="4" spans="1:6" ht="15" customHeight="1">
      <c r="A4" s="53" t="s">
        <v>2</v>
      </c>
      <c r="B4" s="360" t="s">
        <v>55</v>
      </c>
      <c r="C4" s="360"/>
      <c r="D4" s="360"/>
      <c r="E4" s="360"/>
      <c r="F4" s="360"/>
    </row>
    <row r="5" spans="1:6" ht="12.75">
      <c r="A5" s="69" t="s">
        <v>176</v>
      </c>
      <c r="B5" s="361" t="s">
        <v>128</v>
      </c>
      <c r="C5" s="361"/>
      <c r="D5" s="361"/>
      <c r="E5" s="69"/>
      <c r="F5" s="20"/>
    </row>
    <row r="6" spans="1:6" ht="12.75">
      <c r="A6" s="69" t="s">
        <v>3</v>
      </c>
      <c r="B6" s="57" t="s">
        <v>121</v>
      </c>
      <c r="C6" s="20"/>
      <c r="D6" s="20"/>
      <c r="E6" s="69"/>
      <c r="F6" s="20"/>
    </row>
    <row r="7" spans="1:6" ht="12.75">
      <c r="A7" s="69" t="s">
        <v>4</v>
      </c>
      <c r="B7" s="2" t="s">
        <v>64</v>
      </c>
      <c r="E7" s="69"/>
      <c r="F7" s="3"/>
    </row>
    <row r="8" spans="1:6" ht="12.75">
      <c r="A8" s="69" t="s">
        <v>6</v>
      </c>
      <c r="B8" s="2" t="s">
        <v>65</v>
      </c>
      <c r="E8" s="69"/>
      <c r="F8" s="4"/>
    </row>
    <row r="9" spans="1:6" ht="12.75">
      <c r="A9" s="69" t="s">
        <v>7</v>
      </c>
      <c r="B9" s="2" t="s">
        <v>8</v>
      </c>
      <c r="C9" s="70"/>
      <c r="D9" s="70"/>
      <c r="E9" s="70"/>
      <c r="F9" s="71"/>
    </row>
    <row r="10" spans="1:13" ht="12.75">
      <c r="A10" s="181" t="s">
        <v>9</v>
      </c>
      <c r="B10" s="181" t="s">
        <v>78</v>
      </c>
      <c r="C10" s="181" t="s">
        <v>11</v>
      </c>
      <c r="D10" s="191" t="s">
        <v>12</v>
      </c>
      <c r="E10" s="181" t="s">
        <v>79</v>
      </c>
      <c r="F10" s="181" t="s">
        <v>80</v>
      </c>
      <c r="H10" s="145"/>
      <c r="I10" s="145"/>
      <c r="J10" s="145"/>
      <c r="K10" s="182"/>
      <c r="L10" s="145"/>
      <c r="M10" s="145"/>
    </row>
    <row r="11" spans="1:13" ht="12.75">
      <c r="A11" s="188" t="s">
        <v>81</v>
      </c>
      <c r="B11" s="189"/>
      <c r="C11" s="189"/>
      <c r="D11" s="192"/>
      <c r="E11" s="189"/>
      <c r="F11" s="190"/>
      <c r="H11" s="44"/>
      <c r="I11" s="98"/>
      <c r="J11" s="98"/>
      <c r="K11" s="198"/>
      <c r="L11" s="98"/>
      <c r="M11" s="98"/>
    </row>
    <row r="12" spans="1:13" ht="12.75">
      <c r="A12" s="91" t="s">
        <v>15</v>
      </c>
      <c r="B12" s="66" t="s">
        <v>16</v>
      </c>
      <c r="C12" s="128" t="s">
        <v>17</v>
      </c>
      <c r="D12" s="131">
        <v>0.3</v>
      </c>
      <c r="E12" s="131">
        <v>399.09</v>
      </c>
      <c r="F12" s="129">
        <f aca="true" t="shared" si="0" ref="F12:F18">ROUND(D12*E12,2)</f>
        <v>119.73</v>
      </c>
      <c r="H12" s="184">
        <v>399.09</v>
      </c>
      <c r="I12" s="196"/>
      <c r="J12" s="199"/>
      <c r="K12" s="198"/>
      <c r="L12" s="198"/>
      <c r="M12" s="205"/>
    </row>
    <row r="13" spans="1:13" ht="12.75">
      <c r="A13" s="91" t="s">
        <v>18</v>
      </c>
      <c r="B13" s="66" t="s">
        <v>145</v>
      </c>
      <c r="C13" s="128" t="s">
        <v>19</v>
      </c>
      <c r="D13" s="131">
        <v>14</v>
      </c>
      <c r="E13" s="131">
        <v>22.63</v>
      </c>
      <c r="F13" s="129">
        <f t="shared" si="0"/>
        <v>316.82</v>
      </c>
      <c r="H13" s="184">
        <v>22.63</v>
      </c>
      <c r="I13" s="196"/>
      <c r="J13" s="199"/>
      <c r="K13" s="198"/>
      <c r="L13" s="198"/>
      <c r="M13" s="205"/>
    </row>
    <row r="14" spans="1:13" ht="12.75">
      <c r="A14" s="91" t="s">
        <v>20</v>
      </c>
      <c r="B14" s="66" t="s">
        <v>21</v>
      </c>
      <c r="C14" s="128" t="s">
        <v>22</v>
      </c>
      <c r="D14" s="131">
        <v>80</v>
      </c>
      <c r="E14" s="131">
        <v>1.41</v>
      </c>
      <c r="F14" s="129">
        <f t="shared" si="0"/>
        <v>112.8</v>
      </c>
      <c r="H14" s="184">
        <v>1.41</v>
      </c>
      <c r="I14" s="196"/>
      <c r="J14" s="199"/>
      <c r="K14" s="198"/>
      <c r="L14" s="198"/>
      <c r="M14" s="205"/>
    </row>
    <row r="15" spans="1:13" ht="25.5">
      <c r="A15" s="91" t="s">
        <v>23</v>
      </c>
      <c r="B15" s="66" t="s">
        <v>198</v>
      </c>
      <c r="C15" s="128" t="s">
        <v>24</v>
      </c>
      <c r="D15" s="131">
        <v>11472</v>
      </c>
      <c r="E15" s="131">
        <v>0.37</v>
      </c>
      <c r="F15" s="129">
        <f t="shared" si="0"/>
        <v>4244.64</v>
      </c>
      <c r="H15" s="184">
        <v>0.37</v>
      </c>
      <c r="I15" s="196"/>
      <c r="J15" s="199"/>
      <c r="K15" s="198"/>
      <c r="L15" s="198"/>
      <c r="M15" s="205"/>
    </row>
    <row r="16" spans="1:13" ht="25.5">
      <c r="A16" s="91" t="s">
        <v>23</v>
      </c>
      <c r="B16" s="66" t="s">
        <v>151</v>
      </c>
      <c r="C16" s="128" t="s">
        <v>24</v>
      </c>
      <c r="D16" s="131">
        <v>0</v>
      </c>
      <c r="E16" s="131">
        <v>0.3</v>
      </c>
      <c r="F16" s="129">
        <f>ROUND(D16*E16,2)</f>
        <v>0</v>
      </c>
      <c r="H16" s="184">
        <v>0.3</v>
      </c>
      <c r="I16" s="196"/>
      <c r="J16" s="199"/>
      <c r="K16" s="198"/>
      <c r="L16" s="198"/>
      <c r="M16" s="205"/>
    </row>
    <row r="17" spans="1:13" ht="25.5">
      <c r="A17" s="91" t="s">
        <v>25</v>
      </c>
      <c r="B17" s="66" t="s">
        <v>26</v>
      </c>
      <c r="C17" s="128" t="s">
        <v>22</v>
      </c>
      <c r="D17" s="131">
        <v>1800</v>
      </c>
      <c r="E17" s="131">
        <v>5.61</v>
      </c>
      <c r="F17" s="129">
        <f t="shared" si="0"/>
        <v>10098</v>
      </c>
      <c r="H17" s="184">
        <v>5.61</v>
      </c>
      <c r="I17" s="196"/>
      <c r="J17" s="199"/>
      <c r="K17" s="198"/>
      <c r="L17" s="198"/>
      <c r="M17" s="205"/>
    </row>
    <row r="18" spans="1:13" ht="38.25">
      <c r="A18" s="91" t="s">
        <v>27</v>
      </c>
      <c r="B18" s="66" t="s">
        <v>153</v>
      </c>
      <c r="C18" s="128" t="s">
        <v>24</v>
      </c>
      <c r="D18" s="131">
        <v>90000</v>
      </c>
      <c r="E18" s="131">
        <v>0.3</v>
      </c>
      <c r="F18" s="129">
        <f t="shared" si="0"/>
        <v>27000</v>
      </c>
      <c r="H18" s="184">
        <v>0.3</v>
      </c>
      <c r="I18" s="196"/>
      <c r="J18" s="199"/>
      <c r="K18" s="198"/>
      <c r="L18" s="198"/>
      <c r="M18" s="205"/>
    </row>
    <row r="19" spans="1:13" ht="12.75">
      <c r="A19" s="185" t="s">
        <v>131</v>
      </c>
      <c r="B19" s="186"/>
      <c r="C19" s="186"/>
      <c r="D19" s="192"/>
      <c r="E19" s="186"/>
      <c r="F19" s="187"/>
      <c r="H19" s="148"/>
      <c r="I19" s="184"/>
      <c r="J19" s="184"/>
      <c r="K19" s="198"/>
      <c r="L19" s="184"/>
      <c r="M19" s="184"/>
    </row>
    <row r="20" spans="1:13" ht="12.75">
      <c r="A20" s="91" t="s">
        <v>146</v>
      </c>
      <c r="B20" s="66" t="s">
        <v>147</v>
      </c>
      <c r="C20" s="128" t="s">
        <v>22</v>
      </c>
      <c r="D20" s="147"/>
      <c r="E20" s="131">
        <v>15.9</v>
      </c>
      <c r="F20" s="129">
        <f aca="true" t="shared" si="1" ref="F20:F50">ROUND(D20*E20,2)</f>
        <v>0</v>
      </c>
      <c r="H20" s="184">
        <v>15.9</v>
      </c>
      <c r="I20" s="196"/>
      <c r="J20" s="199"/>
      <c r="K20" s="198"/>
      <c r="L20" s="198"/>
      <c r="M20" s="205"/>
    </row>
    <row r="21" spans="1:13" ht="12.75">
      <c r="A21" s="91" t="s">
        <v>35</v>
      </c>
      <c r="B21" s="30" t="s">
        <v>36</v>
      </c>
      <c r="C21" s="128" t="s">
        <v>22</v>
      </c>
      <c r="D21" s="131">
        <v>1.6</v>
      </c>
      <c r="E21" s="131">
        <v>41.9</v>
      </c>
      <c r="F21" s="129">
        <f t="shared" si="1"/>
        <v>67.04</v>
      </c>
      <c r="H21" s="184">
        <v>42.67</v>
      </c>
      <c r="I21" s="196"/>
      <c r="J21" s="199"/>
      <c r="K21" s="198"/>
      <c r="L21" s="198"/>
      <c r="M21" s="205"/>
    </row>
    <row r="22" spans="1:13" ht="12.75">
      <c r="A22" s="91" t="s">
        <v>148</v>
      </c>
      <c r="B22" s="30" t="s">
        <v>40</v>
      </c>
      <c r="C22" s="128" t="s">
        <v>22</v>
      </c>
      <c r="D22" s="147"/>
      <c r="E22" s="131">
        <v>2.51</v>
      </c>
      <c r="F22" s="129">
        <f t="shared" si="1"/>
        <v>0</v>
      </c>
      <c r="H22" s="184">
        <v>2.51</v>
      </c>
      <c r="I22" s="196"/>
      <c r="J22" s="199"/>
      <c r="K22" s="198"/>
      <c r="L22" s="198"/>
      <c r="M22" s="205"/>
    </row>
    <row r="23" spans="1:13" ht="12.75">
      <c r="A23" s="91" t="s">
        <v>150</v>
      </c>
      <c r="B23" s="30" t="s">
        <v>41</v>
      </c>
      <c r="C23" s="128" t="s">
        <v>22</v>
      </c>
      <c r="D23" s="131">
        <v>480</v>
      </c>
      <c r="E23" s="131">
        <v>5.78</v>
      </c>
      <c r="F23" s="129">
        <f t="shared" si="1"/>
        <v>2774.4</v>
      </c>
      <c r="H23" s="184" t="s">
        <v>214</v>
      </c>
      <c r="I23" s="196"/>
      <c r="J23" s="199"/>
      <c r="K23" s="198"/>
      <c r="L23" s="198"/>
      <c r="M23" s="205"/>
    </row>
    <row r="24" spans="1:13" ht="12.75">
      <c r="A24" s="91" t="s">
        <v>39</v>
      </c>
      <c r="B24" s="30" t="s">
        <v>188</v>
      </c>
      <c r="C24" s="128" t="s">
        <v>22</v>
      </c>
      <c r="D24" s="131"/>
      <c r="E24" s="131">
        <v>1.4</v>
      </c>
      <c r="F24" s="129">
        <f t="shared" si="1"/>
        <v>0</v>
      </c>
      <c r="H24" s="184">
        <v>1.4</v>
      </c>
      <c r="I24" s="196"/>
      <c r="J24" s="199"/>
      <c r="K24" s="198"/>
      <c r="L24" s="198"/>
      <c r="M24" s="205"/>
    </row>
    <row r="25" spans="1:13" ht="25.5">
      <c r="A25" s="87" t="s">
        <v>156</v>
      </c>
      <c r="B25" s="66" t="s">
        <v>157</v>
      </c>
      <c r="C25" s="120" t="s">
        <v>49</v>
      </c>
      <c r="D25" s="121"/>
      <c r="E25" s="121">
        <v>0.3</v>
      </c>
      <c r="F25" s="129">
        <f t="shared" si="1"/>
        <v>0</v>
      </c>
      <c r="H25" s="184">
        <v>0.3</v>
      </c>
      <c r="I25" s="196"/>
      <c r="J25" s="199"/>
      <c r="K25" s="198"/>
      <c r="L25" s="198"/>
      <c r="M25" s="205"/>
    </row>
    <row r="26" spans="1:13" ht="25.5">
      <c r="A26" s="122" t="s">
        <v>66</v>
      </c>
      <c r="B26" s="30" t="s">
        <v>26</v>
      </c>
      <c r="C26" s="8" t="s">
        <v>22</v>
      </c>
      <c r="D26" s="123">
        <v>323.7</v>
      </c>
      <c r="E26" s="123">
        <v>5.61</v>
      </c>
      <c r="F26" s="129">
        <f t="shared" si="1"/>
        <v>1815.96</v>
      </c>
      <c r="H26" s="194">
        <v>5.61</v>
      </c>
      <c r="I26" s="196"/>
      <c r="J26" s="197"/>
      <c r="K26" s="195"/>
      <c r="L26" s="195"/>
      <c r="M26" s="205"/>
    </row>
    <row r="27" spans="1:13" ht="38.25">
      <c r="A27" s="91" t="s">
        <v>27</v>
      </c>
      <c r="B27" s="66" t="s">
        <v>153</v>
      </c>
      <c r="C27" s="8" t="s">
        <v>49</v>
      </c>
      <c r="D27" s="123">
        <v>16185</v>
      </c>
      <c r="E27" s="123">
        <v>0.3</v>
      </c>
      <c r="F27" s="129">
        <f t="shared" si="1"/>
        <v>4855.5</v>
      </c>
      <c r="H27" s="184">
        <v>0.3</v>
      </c>
      <c r="I27" s="196"/>
      <c r="J27" s="197"/>
      <c r="K27" s="195"/>
      <c r="L27" s="195"/>
      <c r="M27" s="205"/>
    </row>
    <row r="28" spans="1:13" ht="12.75">
      <c r="A28" s="91" t="s">
        <v>29</v>
      </c>
      <c r="B28" s="66" t="s">
        <v>28</v>
      </c>
      <c r="C28" s="128" t="s">
        <v>22</v>
      </c>
      <c r="D28" s="131">
        <v>180</v>
      </c>
      <c r="E28" s="131">
        <v>11.61</v>
      </c>
      <c r="F28" s="129">
        <f t="shared" si="1"/>
        <v>2089.8</v>
      </c>
      <c r="H28" s="184">
        <v>11.61</v>
      </c>
      <c r="I28" s="196"/>
      <c r="J28" s="199"/>
      <c r="K28" s="198"/>
      <c r="L28" s="198"/>
      <c r="M28" s="205"/>
    </row>
    <row r="29" spans="1:13" ht="12.75">
      <c r="A29" s="91" t="s">
        <v>27</v>
      </c>
      <c r="B29" s="66" t="s">
        <v>169</v>
      </c>
      <c r="C29" s="128" t="s">
        <v>24</v>
      </c>
      <c r="D29" s="131">
        <v>9000</v>
      </c>
      <c r="E29" s="131">
        <v>0.27</v>
      </c>
      <c r="F29" s="129">
        <f t="shared" si="1"/>
        <v>2430</v>
      </c>
      <c r="H29" s="184">
        <v>0.27</v>
      </c>
      <c r="I29" s="196"/>
      <c r="J29" s="199"/>
      <c r="K29" s="198"/>
      <c r="L29" s="198"/>
      <c r="M29" s="205"/>
    </row>
    <row r="30" spans="1:13" ht="12.75">
      <c r="A30" s="91" t="s">
        <v>159</v>
      </c>
      <c r="B30" s="30" t="s">
        <v>33</v>
      </c>
      <c r="C30" s="128" t="s">
        <v>22</v>
      </c>
      <c r="D30" s="131">
        <v>80</v>
      </c>
      <c r="E30" s="131">
        <v>14.42</v>
      </c>
      <c r="F30" s="129">
        <f t="shared" si="1"/>
        <v>1153.6</v>
      </c>
      <c r="H30" s="184">
        <v>14.42</v>
      </c>
      <c r="I30" s="196"/>
      <c r="J30" s="199"/>
      <c r="K30" s="198"/>
      <c r="L30" s="198"/>
      <c r="M30" s="205"/>
    </row>
    <row r="31" spans="1:13" ht="12.75">
      <c r="A31" s="91" t="s">
        <v>27</v>
      </c>
      <c r="B31" s="30" t="s">
        <v>154</v>
      </c>
      <c r="C31" s="128" t="s">
        <v>49</v>
      </c>
      <c r="D31" s="131">
        <v>4000</v>
      </c>
      <c r="E31" s="131">
        <v>0.27</v>
      </c>
      <c r="F31" s="129">
        <f t="shared" si="1"/>
        <v>1080</v>
      </c>
      <c r="H31" s="184">
        <v>0.27</v>
      </c>
      <c r="I31" s="196"/>
      <c r="J31" s="199"/>
      <c r="K31" s="198"/>
      <c r="L31" s="198"/>
      <c r="M31" s="205"/>
    </row>
    <row r="32" spans="1:13" ht="25.5">
      <c r="A32" s="94" t="s">
        <v>164</v>
      </c>
      <c r="B32" s="30" t="s">
        <v>165</v>
      </c>
      <c r="C32" s="128" t="s">
        <v>5</v>
      </c>
      <c r="D32" s="131">
        <v>0</v>
      </c>
      <c r="E32" s="131">
        <v>336.72</v>
      </c>
      <c r="F32" s="129">
        <f t="shared" si="1"/>
        <v>0</v>
      </c>
      <c r="H32" s="200">
        <v>336.72</v>
      </c>
      <c r="I32" s="196"/>
      <c r="J32" s="199"/>
      <c r="K32" s="198"/>
      <c r="L32" s="198"/>
      <c r="M32" s="205"/>
    </row>
    <row r="33" spans="1:13" ht="25.5">
      <c r="A33" s="94" t="s">
        <v>164</v>
      </c>
      <c r="B33" s="30" t="s">
        <v>173</v>
      </c>
      <c r="C33" s="128" t="s">
        <v>5</v>
      </c>
      <c r="D33" s="131">
        <v>20</v>
      </c>
      <c r="E33" s="131">
        <v>604.66</v>
      </c>
      <c r="F33" s="129">
        <f>ROUND(D33*E33,2)</f>
        <v>12093.2</v>
      </c>
      <c r="H33" s="200">
        <v>604.66</v>
      </c>
      <c r="I33" s="196"/>
      <c r="J33" s="199"/>
      <c r="K33" s="198"/>
      <c r="L33" s="198"/>
      <c r="M33" s="205"/>
    </row>
    <row r="34" spans="1:13" ht="12.75">
      <c r="A34" s="94" t="s">
        <v>46</v>
      </c>
      <c r="B34" s="30" t="s">
        <v>47</v>
      </c>
      <c r="C34" s="128" t="s">
        <v>22</v>
      </c>
      <c r="D34" s="147"/>
      <c r="E34" s="131">
        <v>12</v>
      </c>
      <c r="F34" s="129">
        <f t="shared" si="1"/>
        <v>0</v>
      </c>
      <c r="H34" s="200">
        <v>12</v>
      </c>
      <c r="I34" s="196"/>
      <c r="J34" s="199"/>
      <c r="K34" s="198"/>
      <c r="L34" s="198"/>
      <c r="M34" s="205"/>
    </row>
    <row r="35" spans="1:13" ht="12.75">
      <c r="A35" s="91" t="s">
        <v>27</v>
      </c>
      <c r="B35" s="30" t="s">
        <v>155</v>
      </c>
      <c r="C35" s="128" t="s">
        <v>49</v>
      </c>
      <c r="D35" s="147"/>
      <c r="E35" s="131">
        <v>0.27</v>
      </c>
      <c r="F35" s="129">
        <f t="shared" si="1"/>
        <v>0</v>
      </c>
      <c r="H35" s="184">
        <v>0.27</v>
      </c>
      <c r="I35" s="196"/>
      <c r="J35" s="199"/>
      <c r="K35" s="198"/>
      <c r="L35" s="198"/>
      <c r="M35" s="205"/>
    </row>
    <row r="36" spans="1:13" ht="25.5">
      <c r="A36" s="30" t="s">
        <v>142</v>
      </c>
      <c r="B36" s="30" t="s">
        <v>83</v>
      </c>
      <c r="C36" s="128" t="s">
        <v>22</v>
      </c>
      <c r="D36" s="131">
        <v>22</v>
      </c>
      <c r="E36" s="131">
        <v>207.98</v>
      </c>
      <c r="F36" s="129">
        <f t="shared" si="1"/>
        <v>4575.56</v>
      </c>
      <c r="H36" s="196">
        <v>207.98</v>
      </c>
      <c r="I36" s="196"/>
      <c r="J36" s="199"/>
      <c r="K36" s="198"/>
      <c r="L36" s="198"/>
      <c r="M36" s="205"/>
    </row>
    <row r="37" spans="1:13" ht="25.5">
      <c r="A37" s="122" t="s">
        <v>45</v>
      </c>
      <c r="B37" s="30" t="s">
        <v>70</v>
      </c>
      <c r="C37" s="8" t="s">
        <v>71</v>
      </c>
      <c r="D37" s="123">
        <v>883.5</v>
      </c>
      <c r="E37" s="123">
        <v>2</v>
      </c>
      <c r="F37" s="129">
        <f t="shared" si="1"/>
        <v>1767</v>
      </c>
      <c r="H37" s="194">
        <v>2</v>
      </c>
      <c r="I37" s="196"/>
      <c r="J37" s="197"/>
      <c r="K37" s="195"/>
      <c r="L37" s="195"/>
      <c r="M37" s="205"/>
    </row>
    <row r="38" spans="1:13" ht="12.75">
      <c r="A38" s="30" t="s">
        <v>88</v>
      </c>
      <c r="B38" s="30" t="s">
        <v>166</v>
      </c>
      <c r="C38" s="120" t="s">
        <v>22</v>
      </c>
      <c r="D38" s="121"/>
      <c r="E38" s="133">
        <v>16.04</v>
      </c>
      <c r="F38" s="129">
        <f t="shared" si="1"/>
        <v>0</v>
      </c>
      <c r="H38" s="194">
        <v>16.04</v>
      </c>
      <c r="I38" s="196"/>
      <c r="J38" s="197"/>
      <c r="K38" s="195"/>
      <c r="L38" s="195"/>
      <c r="M38" s="205"/>
    </row>
    <row r="39" spans="1:13" ht="12.75">
      <c r="A39" s="91" t="s">
        <v>51</v>
      </c>
      <c r="B39" s="66" t="s">
        <v>171</v>
      </c>
      <c r="C39" s="120" t="s">
        <v>49</v>
      </c>
      <c r="D39" s="121"/>
      <c r="E39" s="121">
        <v>0.27</v>
      </c>
      <c r="F39" s="129">
        <f t="shared" si="1"/>
        <v>0</v>
      </c>
      <c r="H39" s="194">
        <v>0.27</v>
      </c>
      <c r="I39" s="196"/>
      <c r="J39" s="197"/>
      <c r="K39" s="195"/>
      <c r="L39" s="195"/>
      <c r="M39" s="205"/>
    </row>
    <row r="40" spans="1:13" ht="12.75">
      <c r="A40" s="122" t="s">
        <v>42</v>
      </c>
      <c r="B40" s="30" t="s">
        <v>43</v>
      </c>
      <c r="C40" s="8" t="s">
        <v>22</v>
      </c>
      <c r="D40" s="123">
        <v>18</v>
      </c>
      <c r="E40" s="131">
        <v>56.4</v>
      </c>
      <c r="F40" s="129">
        <f t="shared" si="1"/>
        <v>1015.2</v>
      </c>
      <c r="H40" s="194">
        <v>56.4</v>
      </c>
      <c r="I40" s="196"/>
      <c r="J40" s="197"/>
      <c r="K40" s="195"/>
      <c r="L40" s="198"/>
      <c r="M40" s="205"/>
    </row>
    <row r="41" spans="1:13" ht="12.75">
      <c r="A41" s="122" t="s">
        <v>51</v>
      </c>
      <c r="B41" s="30" t="s">
        <v>158</v>
      </c>
      <c r="C41" s="8" t="s">
        <v>49</v>
      </c>
      <c r="D41" s="123">
        <v>900</v>
      </c>
      <c r="E41" s="123">
        <v>0.27</v>
      </c>
      <c r="F41" s="129">
        <f t="shared" si="1"/>
        <v>243</v>
      </c>
      <c r="H41" s="194">
        <v>0.27</v>
      </c>
      <c r="I41" s="196"/>
      <c r="J41" s="197"/>
      <c r="K41" s="195"/>
      <c r="L41" s="195"/>
      <c r="M41" s="205"/>
    </row>
    <row r="42" spans="1:13" ht="25.5">
      <c r="A42" s="131" t="s">
        <v>67</v>
      </c>
      <c r="B42" s="30" t="s">
        <v>132</v>
      </c>
      <c r="C42" s="8" t="s">
        <v>22</v>
      </c>
      <c r="D42" s="123">
        <v>12</v>
      </c>
      <c r="E42" s="123">
        <v>7.28</v>
      </c>
      <c r="F42" s="129">
        <f t="shared" si="1"/>
        <v>87.36</v>
      </c>
      <c r="H42" s="198">
        <v>7.64</v>
      </c>
      <c r="I42" s="196"/>
      <c r="J42" s="197"/>
      <c r="K42" s="195"/>
      <c r="L42" s="195"/>
      <c r="M42" s="205"/>
    </row>
    <row r="43" spans="1:13" ht="38.25">
      <c r="A43" s="91" t="s">
        <v>133</v>
      </c>
      <c r="B43" s="30" t="s">
        <v>163</v>
      </c>
      <c r="C43" s="128" t="s">
        <v>22</v>
      </c>
      <c r="D43" s="131">
        <v>7.2</v>
      </c>
      <c r="E43" s="133">
        <v>180.89</v>
      </c>
      <c r="F43" s="129">
        <f t="shared" si="1"/>
        <v>1302.41</v>
      </c>
      <c r="H43" s="184">
        <v>180.89</v>
      </c>
      <c r="I43" s="196"/>
      <c r="J43" s="199"/>
      <c r="K43" s="198"/>
      <c r="L43" s="201"/>
      <c r="M43" s="205"/>
    </row>
    <row r="44" spans="1:13" ht="12.75">
      <c r="A44" s="122" t="s">
        <v>59</v>
      </c>
      <c r="B44" s="30" t="s">
        <v>60</v>
      </c>
      <c r="C44" s="8" t="s">
        <v>22</v>
      </c>
      <c r="D44" s="123">
        <v>25</v>
      </c>
      <c r="E44" s="133">
        <v>125.96</v>
      </c>
      <c r="F44" s="129">
        <f t="shared" si="1"/>
        <v>3149</v>
      </c>
      <c r="H44" s="194">
        <v>125.96</v>
      </c>
      <c r="I44" s="196"/>
      <c r="J44" s="197"/>
      <c r="K44" s="195"/>
      <c r="L44" s="201"/>
      <c r="M44" s="205"/>
    </row>
    <row r="45" spans="1:13" ht="12.75">
      <c r="A45" s="91" t="s">
        <v>160</v>
      </c>
      <c r="B45" s="30" t="s">
        <v>161</v>
      </c>
      <c r="C45" s="128" t="s">
        <v>22</v>
      </c>
      <c r="D45" s="147"/>
      <c r="E45" s="131">
        <v>159.02</v>
      </c>
      <c r="F45" s="129">
        <f t="shared" si="1"/>
        <v>0</v>
      </c>
      <c r="H45" s="184">
        <v>159.02</v>
      </c>
      <c r="I45" s="196"/>
      <c r="J45" s="199"/>
      <c r="K45" s="198"/>
      <c r="L45" s="198"/>
      <c r="M45" s="205"/>
    </row>
    <row r="46" spans="1:13" ht="12.75">
      <c r="A46" s="91" t="s">
        <v>30</v>
      </c>
      <c r="B46" s="66" t="s">
        <v>31</v>
      </c>
      <c r="C46" s="128" t="s">
        <v>32</v>
      </c>
      <c r="D46" s="131">
        <v>300</v>
      </c>
      <c r="E46" s="131">
        <v>0.53</v>
      </c>
      <c r="F46" s="129">
        <f t="shared" si="1"/>
        <v>159</v>
      </c>
      <c r="H46" s="184">
        <v>0.53</v>
      </c>
      <c r="I46" s="196"/>
      <c r="J46" s="199"/>
      <c r="K46" s="198"/>
      <c r="L46" s="198"/>
      <c r="M46" s="205"/>
    </row>
    <row r="47" spans="1:13" ht="25.5">
      <c r="A47" s="30" t="s">
        <v>48</v>
      </c>
      <c r="B47" s="30" t="s">
        <v>187</v>
      </c>
      <c r="C47" s="8" t="s">
        <v>34</v>
      </c>
      <c r="D47" s="123">
        <v>250</v>
      </c>
      <c r="E47" s="123">
        <v>20.27</v>
      </c>
      <c r="F47" s="129">
        <f t="shared" si="1"/>
        <v>5067.5</v>
      </c>
      <c r="H47" s="196">
        <v>20.27</v>
      </c>
      <c r="I47" s="196"/>
      <c r="J47" s="197"/>
      <c r="K47" s="195"/>
      <c r="L47" s="195"/>
      <c r="M47" s="205"/>
    </row>
    <row r="48" spans="1:13" ht="25.5">
      <c r="A48" s="91" t="s">
        <v>50</v>
      </c>
      <c r="B48" s="66" t="s">
        <v>152</v>
      </c>
      <c r="C48" s="128" t="s">
        <v>49</v>
      </c>
      <c r="D48" s="131">
        <v>1875</v>
      </c>
      <c r="E48" s="131">
        <v>0.3</v>
      </c>
      <c r="F48" s="129">
        <f t="shared" si="1"/>
        <v>562.5</v>
      </c>
      <c r="H48" s="184">
        <v>0.3</v>
      </c>
      <c r="I48" s="196"/>
      <c r="J48" s="199"/>
      <c r="K48" s="198"/>
      <c r="L48" s="198"/>
      <c r="M48" s="205"/>
    </row>
    <row r="49" spans="1:13" ht="12.75">
      <c r="A49" s="94" t="s">
        <v>52</v>
      </c>
      <c r="B49" s="30" t="s">
        <v>168</v>
      </c>
      <c r="C49" s="128" t="s">
        <v>5</v>
      </c>
      <c r="D49" s="147"/>
      <c r="E49" s="131">
        <v>1.47</v>
      </c>
      <c r="F49" s="129">
        <f t="shared" si="1"/>
        <v>0</v>
      </c>
      <c r="H49" s="200">
        <v>1.47</v>
      </c>
      <c r="I49" s="196"/>
      <c r="J49" s="199"/>
      <c r="K49" s="198"/>
      <c r="L49" s="198"/>
      <c r="M49" s="205"/>
    </row>
    <row r="50" spans="1:13" ht="12.75">
      <c r="A50" s="91" t="s">
        <v>37</v>
      </c>
      <c r="B50" s="30" t="s">
        <v>174</v>
      </c>
      <c r="C50" s="8" t="s">
        <v>38</v>
      </c>
      <c r="D50" s="123">
        <v>8</v>
      </c>
      <c r="E50" s="131">
        <v>290.1</v>
      </c>
      <c r="F50" s="129">
        <f t="shared" si="1"/>
        <v>2320.8</v>
      </c>
      <c r="H50" s="184">
        <v>290.1</v>
      </c>
      <c r="I50" s="196"/>
      <c r="J50" s="197"/>
      <c r="K50" s="195"/>
      <c r="L50" s="198"/>
      <c r="M50" s="205"/>
    </row>
    <row r="51" spans="1:13" ht="12.75">
      <c r="A51" s="91"/>
      <c r="B51" s="93"/>
      <c r="C51" s="128"/>
      <c r="D51" s="131"/>
      <c r="E51" s="131"/>
      <c r="F51" s="129"/>
      <c r="H51" s="184"/>
      <c r="I51" s="95"/>
      <c r="J51" s="199"/>
      <c r="K51" s="198"/>
      <c r="L51" s="198"/>
      <c r="M51" s="205"/>
    </row>
    <row r="52" spans="1:13" ht="12.75">
      <c r="A52" s="91"/>
      <c r="B52" s="93"/>
      <c r="C52" s="128"/>
      <c r="D52" s="131"/>
      <c r="E52" s="131"/>
      <c r="F52" s="129"/>
      <c r="H52" s="184"/>
      <c r="I52" s="95"/>
      <c r="J52" s="199"/>
      <c r="K52" s="198"/>
      <c r="L52" s="198"/>
      <c r="M52" s="205"/>
    </row>
    <row r="53" spans="1:13" ht="12.75">
      <c r="A53" s="91"/>
      <c r="B53" s="93"/>
      <c r="C53" s="128"/>
      <c r="D53" s="131"/>
      <c r="E53" s="131"/>
      <c r="F53" s="129"/>
      <c r="H53" s="184"/>
      <c r="I53" s="95"/>
      <c r="J53" s="199"/>
      <c r="K53" s="198"/>
      <c r="L53" s="198"/>
      <c r="M53" s="205"/>
    </row>
    <row r="54" spans="1:13" ht="12.75">
      <c r="A54" s="148"/>
      <c r="B54" s="149"/>
      <c r="C54" s="150"/>
      <c r="D54" s="326" t="s">
        <v>53</v>
      </c>
      <c r="E54" s="327"/>
      <c r="F54" s="204">
        <f>SUM(F12:F53)</f>
        <v>90500.82</v>
      </c>
      <c r="H54" s="148"/>
      <c r="I54" s="149"/>
      <c r="J54" s="182"/>
      <c r="K54" s="325"/>
      <c r="L54" s="325"/>
      <c r="M54" s="183"/>
    </row>
    <row r="55" spans="1:14" ht="12.75">
      <c r="A55" s="202"/>
      <c r="B55" s="202"/>
      <c r="C55" s="202"/>
      <c r="D55" s="202"/>
      <c r="E55" s="202"/>
      <c r="F55" s="98"/>
      <c r="H55" s="44"/>
      <c r="I55" s="44"/>
      <c r="J55" s="44"/>
      <c r="K55" s="193"/>
      <c r="L55" s="44"/>
      <c r="M55" s="44"/>
      <c r="N55" s="98"/>
    </row>
    <row r="56" spans="1:14" ht="12.75">
      <c r="A56" s="202"/>
      <c r="B56" s="202"/>
      <c r="C56" s="202"/>
      <c r="D56" s="202"/>
      <c r="E56" s="202"/>
      <c r="F56" s="98"/>
      <c r="H56" s="44"/>
      <c r="I56" s="44"/>
      <c r="J56" s="44"/>
      <c r="K56" s="193"/>
      <c r="L56" s="44"/>
      <c r="M56" s="44"/>
      <c r="N56" s="98"/>
    </row>
    <row r="57" spans="1:14" ht="12.75">
      <c r="A57" s="202"/>
      <c r="B57" s="202"/>
      <c r="C57" s="202"/>
      <c r="D57" s="202"/>
      <c r="E57" s="202"/>
      <c r="F57" s="98"/>
      <c r="H57" s="44"/>
      <c r="I57" s="44"/>
      <c r="J57" s="44"/>
      <c r="K57" s="193"/>
      <c r="L57" s="44"/>
      <c r="M57" s="44"/>
      <c r="N57" s="98"/>
    </row>
    <row r="58" spans="1:14" ht="12.75">
      <c r="A58" s="202"/>
      <c r="B58" s="202"/>
      <c r="C58" s="202"/>
      <c r="D58" s="202"/>
      <c r="E58" s="202"/>
      <c r="F58" s="203"/>
      <c r="H58" s="44"/>
      <c r="I58" s="44"/>
      <c r="J58" s="44"/>
      <c r="K58" s="193"/>
      <c r="L58" s="44"/>
      <c r="M58" s="44"/>
      <c r="N58" s="98"/>
    </row>
    <row r="60" ht="12.75">
      <c r="G60" s="152"/>
    </row>
    <row r="62" spans="1:6" ht="12.75">
      <c r="A62" s="91" t="s">
        <v>18</v>
      </c>
      <c r="B62" s="30" t="s">
        <v>145</v>
      </c>
      <c r="C62" s="8" t="s">
        <v>19</v>
      </c>
      <c r="D62" s="75">
        <v>130</v>
      </c>
      <c r="E62" s="131">
        <v>22.63</v>
      </c>
      <c r="F62" s="110">
        <f>D62*E62</f>
        <v>2941.9</v>
      </c>
    </row>
    <row r="63" spans="1:6" ht="12.75">
      <c r="A63" s="91" t="s">
        <v>18</v>
      </c>
      <c r="B63" s="30" t="s">
        <v>145</v>
      </c>
      <c r="C63" s="8" t="s">
        <v>19</v>
      </c>
      <c r="D63" s="75">
        <v>14</v>
      </c>
      <c r="E63" s="131">
        <v>22.63</v>
      </c>
      <c r="F63" s="110">
        <v>303.24</v>
      </c>
    </row>
    <row r="64" spans="1:6" ht="12.75">
      <c r="A64" s="91" t="s">
        <v>18</v>
      </c>
      <c r="B64" s="30" t="s">
        <v>145</v>
      </c>
      <c r="C64" s="8" t="s">
        <v>19</v>
      </c>
      <c r="D64" s="75">
        <v>25</v>
      </c>
      <c r="E64" s="131">
        <v>22.63</v>
      </c>
      <c r="F64" s="110">
        <f>D64*E64</f>
        <v>565.75</v>
      </c>
    </row>
    <row r="65" spans="1:6" ht="12.75">
      <c r="A65" s="91" t="s">
        <v>35</v>
      </c>
      <c r="B65" s="30" t="s">
        <v>36</v>
      </c>
      <c r="C65" s="8" t="s">
        <v>22</v>
      </c>
      <c r="D65" s="75">
        <v>8.2</v>
      </c>
      <c r="E65" s="131">
        <v>42.67</v>
      </c>
      <c r="F65" s="110">
        <f>D65*E65</f>
        <v>349.894</v>
      </c>
    </row>
    <row r="66" spans="1:6" ht="12.75">
      <c r="A66" s="91" t="s">
        <v>35</v>
      </c>
      <c r="B66" s="30" t="s">
        <v>36</v>
      </c>
      <c r="C66" s="8" t="s">
        <v>22</v>
      </c>
      <c r="D66" s="75">
        <v>1.6</v>
      </c>
      <c r="E66" s="131">
        <v>42.67</v>
      </c>
      <c r="F66" s="110">
        <v>98.96000000000001</v>
      </c>
    </row>
    <row r="67" spans="1:6" ht="12.75">
      <c r="A67" s="91" t="s">
        <v>35</v>
      </c>
      <c r="B67" s="30" t="s">
        <v>36</v>
      </c>
      <c r="C67" s="8" t="s">
        <v>22</v>
      </c>
      <c r="D67" s="75">
        <v>2.6</v>
      </c>
      <c r="E67" s="131">
        <v>42.67</v>
      </c>
      <c r="F67" s="110">
        <f>D67*E67</f>
        <v>110.94200000000001</v>
      </c>
    </row>
    <row r="68" spans="1:6" ht="12.75">
      <c r="A68" s="91" t="s">
        <v>35</v>
      </c>
      <c r="B68" s="30" t="s">
        <v>36</v>
      </c>
      <c r="C68" s="128" t="s">
        <v>22</v>
      </c>
      <c r="D68" s="131">
        <v>50</v>
      </c>
      <c r="E68" s="131">
        <v>42.67</v>
      </c>
      <c r="F68" s="153">
        <f>+D68*E68</f>
        <v>2133.5</v>
      </c>
    </row>
    <row r="69" spans="1:6" ht="12.75">
      <c r="A69" s="91" t="s">
        <v>35</v>
      </c>
      <c r="B69" s="30" t="s">
        <v>36</v>
      </c>
      <c r="C69" s="128" t="s">
        <v>22</v>
      </c>
      <c r="D69" s="131">
        <v>45</v>
      </c>
      <c r="E69" s="131">
        <v>42.67</v>
      </c>
      <c r="F69" s="153">
        <f>+D69*E69</f>
        <v>1920.15</v>
      </c>
    </row>
    <row r="70" spans="1:6" ht="12.75">
      <c r="A70" s="91" t="s">
        <v>35</v>
      </c>
      <c r="B70" s="30" t="s">
        <v>36</v>
      </c>
      <c r="C70" s="8" t="s">
        <v>22</v>
      </c>
      <c r="D70" s="75">
        <v>3</v>
      </c>
      <c r="E70" s="131">
        <v>42.67</v>
      </c>
      <c r="F70" s="110">
        <f>D70*E70</f>
        <v>128.01</v>
      </c>
    </row>
    <row r="71" spans="1:6" ht="12.75">
      <c r="A71" s="91" t="s">
        <v>146</v>
      </c>
      <c r="B71" s="66" t="s">
        <v>147</v>
      </c>
      <c r="C71" s="128" t="s">
        <v>22</v>
      </c>
      <c r="D71" s="131">
        <f>180*0.15</f>
        <v>27</v>
      </c>
      <c r="E71" s="154">
        <v>15.9</v>
      </c>
      <c r="F71" s="153">
        <f>+D71*E71</f>
        <v>429.3</v>
      </c>
    </row>
    <row r="72" spans="1:6" ht="12.75">
      <c r="A72" s="91" t="s">
        <v>15</v>
      </c>
      <c r="B72" s="30" t="s">
        <v>16</v>
      </c>
      <c r="C72" s="8" t="s">
        <v>17</v>
      </c>
      <c r="D72" s="75">
        <v>0.5</v>
      </c>
      <c r="E72" s="131">
        <v>399.09</v>
      </c>
      <c r="F72" s="110">
        <f>D72*E72</f>
        <v>199.545</v>
      </c>
    </row>
    <row r="73" spans="1:6" ht="12.75">
      <c r="A73" s="91" t="s">
        <v>15</v>
      </c>
      <c r="B73" s="30" t="s">
        <v>16</v>
      </c>
      <c r="C73" s="8" t="s">
        <v>17</v>
      </c>
      <c r="D73" s="75">
        <v>0.3</v>
      </c>
      <c r="E73" s="131">
        <v>399.09</v>
      </c>
      <c r="F73" s="110">
        <v>114.207</v>
      </c>
    </row>
    <row r="74" spans="1:6" ht="12.75">
      <c r="A74" s="91" t="s">
        <v>15</v>
      </c>
      <c r="B74" s="30" t="s">
        <v>16</v>
      </c>
      <c r="C74" s="8" t="s">
        <v>17</v>
      </c>
      <c r="D74" s="75">
        <v>40</v>
      </c>
      <c r="E74" s="131">
        <v>399.09</v>
      </c>
      <c r="F74" s="110">
        <f>D74*E74</f>
        <v>15963.599999999999</v>
      </c>
    </row>
    <row r="75" spans="1:6" ht="12.75">
      <c r="A75" s="91" t="s">
        <v>15</v>
      </c>
      <c r="B75" s="30" t="s">
        <v>16</v>
      </c>
      <c r="C75" s="128" t="s">
        <v>17</v>
      </c>
      <c r="D75" s="131">
        <v>0.5</v>
      </c>
      <c r="E75" s="131">
        <v>399.09</v>
      </c>
      <c r="F75" s="153">
        <f>D75*E75</f>
        <v>199.545</v>
      </c>
    </row>
    <row r="76" spans="1:6" ht="12.75">
      <c r="A76" s="91" t="s">
        <v>15</v>
      </c>
      <c r="B76" s="30" t="s">
        <v>16</v>
      </c>
      <c r="C76" s="128" t="s">
        <v>17</v>
      </c>
      <c r="D76" s="131">
        <v>4.2</v>
      </c>
      <c r="E76" s="131">
        <v>399.09</v>
      </c>
      <c r="F76" s="153">
        <f>D76*E76</f>
        <v>1676.1779999999999</v>
      </c>
    </row>
    <row r="77" spans="1:6" ht="12.75">
      <c r="A77" s="91" t="s">
        <v>15</v>
      </c>
      <c r="B77" s="30" t="s">
        <v>16</v>
      </c>
      <c r="C77" s="8" t="s">
        <v>17</v>
      </c>
      <c r="D77" s="75">
        <v>0.4</v>
      </c>
      <c r="E77" s="131">
        <v>399.09</v>
      </c>
      <c r="F77" s="110">
        <f>D77*E77</f>
        <v>159.636</v>
      </c>
    </row>
    <row r="78" spans="1:6" ht="12.75">
      <c r="A78" s="91" t="s">
        <v>15</v>
      </c>
      <c r="B78" s="30" t="s">
        <v>16</v>
      </c>
      <c r="C78" s="128" t="s">
        <v>17</v>
      </c>
      <c r="D78" s="131">
        <v>1.15</v>
      </c>
      <c r="E78" s="131">
        <v>399.09</v>
      </c>
      <c r="F78" s="153">
        <f>+D78*E78</f>
        <v>458.95349999999996</v>
      </c>
    </row>
    <row r="79" spans="1:6" ht="12.75">
      <c r="A79" s="91" t="s">
        <v>20</v>
      </c>
      <c r="B79" s="30" t="s">
        <v>21</v>
      </c>
      <c r="C79" s="8" t="s">
        <v>22</v>
      </c>
      <c r="D79" s="75">
        <v>650</v>
      </c>
      <c r="E79" s="76">
        <v>1.41</v>
      </c>
      <c r="F79" s="110">
        <f>D79*E79</f>
        <v>916.5</v>
      </c>
    </row>
    <row r="80" spans="1:6" ht="12.75">
      <c r="A80" s="91" t="s">
        <v>20</v>
      </c>
      <c r="B80" s="30" t="s">
        <v>21</v>
      </c>
      <c r="C80" s="8" t="s">
        <v>22</v>
      </c>
      <c r="D80" s="75">
        <v>80</v>
      </c>
      <c r="E80" s="76">
        <v>1.41</v>
      </c>
      <c r="F80" s="110">
        <v>154.4</v>
      </c>
    </row>
    <row r="81" spans="1:6" ht="12.75">
      <c r="A81" s="91" t="s">
        <v>20</v>
      </c>
      <c r="B81" s="30" t="s">
        <v>21</v>
      </c>
      <c r="C81" s="8" t="s">
        <v>22</v>
      </c>
      <c r="D81" s="75">
        <v>90</v>
      </c>
      <c r="E81" s="76">
        <v>1.41</v>
      </c>
      <c r="F81" s="110">
        <f>D81*E81</f>
        <v>126.89999999999999</v>
      </c>
    </row>
    <row r="82" spans="1:6" ht="12.75">
      <c r="A82" s="91" t="s">
        <v>20</v>
      </c>
      <c r="B82" s="30" t="s">
        <v>21</v>
      </c>
      <c r="C82" s="128" t="s">
        <v>22</v>
      </c>
      <c r="D82" s="131">
        <v>40</v>
      </c>
      <c r="E82" s="76">
        <v>1.41</v>
      </c>
      <c r="F82" s="153">
        <f>D82*E82</f>
        <v>56.4</v>
      </c>
    </row>
    <row r="83" spans="1:6" ht="12.75">
      <c r="A83" s="91" t="s">
        <v>20</v>
      </c>
      <c r="B83" s="30" t="s">
        <v>21</v>
      </c>
      <c r="C83" s="128" t="s">
        <v>22</v>
      </c>
      <c r="D83" s="154">
        <v>500000</v>
      </c>
      <c r="E83" s="76">
        <v>1.41</v>
      </c>
      <c r="F83" s="153">
        <f>D83*E83</f>
        <v>705000</v>
      </c>
    </row>
    <row r="84" spans="1:6" ht="12.75">
      <c r="A84" s="91" t="s">
        <v>20</v>
      </c>
      <c r="B84" s="30" t="s">
        <v>21</v>
      </c>
      <c r="C84" s="8" t="s">
        <v>22</v>
      </c>
      <c r="D84" s="75">
        <v>90</v>
      </c>
      <c r="E84" s="76">
        <v>1.41</v>
      </c>
      <c r="F84" s="110">
        <f>D84*E84</f>
        <v>126.89999999999999</v>
      </c>
    </row>
    <row r="85" spans="1:6" ht="12.75">
      <c r="A85" s="91" t="s">
        <v>150</v>
      </c>
      <c r="B85" s="30" t="s">
        <v>41</v>
      </c>
      <c r="C85" s="128" t="s">
        <v>22</v>
      </c>
      <c r="D85" s="131">
        <v>300</v>
      </c>
      <c r="E85" s="154">
        <v>5.92</v>
      </c>
      <c r="F85" s="153">
        <f>+D85*E85</f>
        <v>1776</v>
      </c>
    </row>
    <row r="86" spans="1:6" ht="12.75">
      <c r="A86" s="91" t="s">
        <v>150</v>
      </c>
      <c r="B86" s="30" t="s">
        <v>41</v>
      </c>
      <c r="C86" s="128" t="s">
        <v>22</v>
      </c>
      <c r="D86" s="131">
        <v>250</v>
      </c>
      <c r="E86" s="154">
        <v>5.92</v>
      </c>
      <c r="F86" s="153">
        <f>+D86*E86</f>
        <v>1480</v>
      </c>
    </row>
    <row r="87" spans="1:6" ht="25.5">
      <c r="A87" s="131" t="s">
        <v>67</v>
      </c>
      <c r="B87" s="30" t="s">
        <v>132</v>
      </c>
      <c r="C87" s="155" t="s">
        <v>22</v>
      </c>
      <c r="D87" s="156">
        <v>13200</v>
      </c>
      <c r="E87" s="156">
        <v>7.28</v>
      </c>
      <c r="F87" s="157">
        <f>D87*E87</f>
        <v>96096</v>
      </c>
    </row>
    <row r="88" spans="1:6" ht="12.75">
      <c r="A88" s="91" t="s">
        <v>20</v>
      </c>
      <c r="B88" s="30" t="s">
        <v>21</v>
      </c>
      <c r="C88" s="128" t="s">
        <v>22</v>
      </c>
      <c r="D88" s="131">
        <v>500</v>
      </c>
      <c r="E88" s="131">
        <v>1.41</v>
      </c>
      <c r="F88" s="129">
        <f>+D88*E88</f>
        <v>705</v>
      </c>
    </row>
    <row r="89" spans="1:6" ht="12.75">
      <c r="A89" s="91" t="s">
        <v>150</v>
      </c>
      <c r="B89" s="30" t="s">
        <v>41</v>
      </c>
      <c r="C89" s="8" t="s">
        <v>22</v>
      </c>
      <c r="D89" s="75">
        <v>250</v>
      </c>
      <c r="E89" s="76">
        <v>5.92</v>
      </c>
      <c r="F89" s="110">
        <f>D89*E89</f>
        <v>1480</v>
      </c>
    </row>
    <row r="90" spans="1:6" ht="12.75">
      <c r="A90" s="91" t="s">
        <v>150</v>
      </c>
      <c r="B90" s="30" t="s">
        <v>41</v>
      </c>
      <c r="C90" s="8" t="s">
        <v>22</v>
      </c>
      <c r="D90" s="75">
        <v>480</v>
      </c>
      <c r="E90" s="76">
        <v>5.92</v>
      </c>
      <c r="F90" s="110">
        <v>5328</v>
      </c>
    </row>
    <row r="91" spans="1:6" ht="12.75">
      <c r="A91" s="91" t="s">
        <v>150</v>
      </c>
      <c r="B91" s="30" t="s">
        <v>41</v>
      </c>
      <c r="C91" s="8" t="s">
        <v>22</v>
      </c>
      <c r="D91" s="75">
        <v>480</v>
      </c>
      <c r="E91" s="76">
        <v>5.92</v>
      </c>
      <c r="F91" s="110">
        <f>D91*E91</f>
        <v>2841.6</v>
      </c>
    </row>
    <row r="92" spans="1:6" ht="12.75">
      <c r="A92" s="91" t="s">
        <v>150</v>
      </c>
      <c r="B92" s="30" t="s">
        <v>41</v>
      </c>
      <c r="C92" s="8" t="s">
        <v>22</v>
      </c>
      <c r="D92" s="75">
        <v>40</v>
      </c>
      <c r="E92" s="76">
        <v>5.92</v>
      </c>
      <c r="F92" s="110">
        <f>D92*E92</f>
        <v>236.8</v>
      </c>
    </row>
    <row r="93" spans="1:6" ht="25.5">
      <c r="A93" s="131" t="s">
        <v>67</v>
      </c>
      <c r="B93" s="30" t="s">
        <v>132</v>
      </c>
      <c r="C93" s="8" t="s">
        <v>22</v>
      </c>
      <c r="D93" s="75">
        <v>320</v>
      </c>
      <c r="E93" s="156">
        <v>7.28</v>
      </c>
      <c r="F93" s="110">
        <f>D93*E93</f>
        <v>2329.6</v>
      </c>
    </row>
    <row r="94" spans="1:6" ht="25.5">
      <c r="A94" s="131" t="s">
        <v>67</v>
      </c>
      <c r="B94" s="30" t="s">
        <v>132</v>
      </c>
      <c r="C94" s="8" t="s">
        <v>22</v>
      </c>
      <c r="D94" s="75">
        <v>12</v>
      </c>
      <c r="E94" s="156">
        <v>7.28</v>
      </c>
      <c r="F94" s="110">
        <v>83.64</v>
      </c>
    </row>
    <row r="95" spans="1:6" ht="25.5">
      <c r="A95" s="131" t="s">
        <v>67</v>
      </c>
      <c r="B95" s="30" t="s">
        <v>132</v>
      </c>
      <c r="C95" s="8" t="s">
        <v>22</v>
      </c>
      <c r="D95" s="75">
        <v>12</v>
      </c>
      <c r="E95" s="156">
        <v>7.28</v>
      </c>
      <c r="F95" s="110">
        <f>D95*E95</f>
        <v>87.36</v>
      </c>
    </row>
    <row r="96" spans="1:6" ht="25.5">
      <c r="A96" s="131" t="s">
        <v>67</v>
      </c>
      <c r="B96" s="30" t="s">
        <v>132</v>
      </c>
      <c r="C96" s="8" t="s">
        <v>22</v>
      </c>
      <c r="D96" s="75">
        <v>30</v>
      </c>
      <c r="E96" s="156">
        <v>7.28</v>
      </c>
      <c r="F96" s="110">
        <f>D96*E96</f>
        <v>218.4</v>
      </c>
    </row>
    <row r="97" spans="1:6" ht="25.5">
      <c r="A97" s="131" t="s">
        <v>67</v>
      </c>
      <c r="B97" s="30" t="s">
        <v>132</v>
      </c>
      <c r="C97" s="128" t="s">
        <v>22</v>
      </c>
      <c r="D97" s="131">
        <v>1153.5</v>
      </c>
      <c r="E97" s="156">
        <v>7.28</v>
      </c>
      <c r="F97" s="153">
        <f>+D97*E97</f>
        <v>8397.48</v>
      </c>
    </row>
    <row r="98" spans="1:6" ht="25.5">
      <c r="A98" s="87" t="s">
        <v>156</v>
      </c>
      <c r="B98" s="66" t="s">
        <v>157</v>
      </c>
      <c r="C98" s="8" t="s">
        <v>49</v>
      </c>
      <c r="D98" s="75">
        <f>(650+250+320)*20</f>
        <v>24400</v>
      </c>
      <c r="E98" s="76">
        <v>0.37</v>
      </c>
      <c r="F98" s="110">
        <f>D98*E98</f>
        <v>9028</v>
      </c>
    </row>
    <row r="99" spans="1:6" ht="25.5">
      <c r="A99" s="87" t="s">
        <v>156</v>
      </c>
      <c r="B99" s="66" t="s">
        <v>157</v>
      </c>
      <c r="C99" s="8" t="s">
        <v>49</v>
      </c>
      <c r="D99" s="75">
        <v>11472</v>
      </c>
      <c r="E99" s="76">
        <v>0.37</v>
      </c>
      <c r="F99" s="110">
        <v>3212.1600000000003</v>
      </c>
    </row>
    <row r="100" spans="1:6" ht="25.5">
      <c r="A100" s="87" t="s">
        <v>156</v>
      </c>
      <c r="B100" s="66" t="s">
        <v>157</v>
      </c>
      <c r="C100" s="8" t="s">
        <v>49</v>
      </c>
      <c r="D100" s="75">
        <v>11472</v>
      </c>
      <c r="E100" s="76">
        <v>0.37</v>
      </c>
      <c r="F100" s="110">
        <f>D100*E100</f>
        <v>4244.64</v>
      </c>
    </row>
    <row r="101" spans="1:6" ht="25.5">
      <c r="A101" s="87" t="s">
        <v>156</v>
      </c>
      <c r="B101" s="66" t="s">
        <v>157</v>
      </c>
      <c r="C101" s="128" t="s">
        <v>24</v>
      </c>
      <c r="D101" s="131">
        <f>40*10</f>
        <v>400</v>
      </c>
      <c r="E101" s="76">
        <v>0.37</v>
      </c>
      <c r="F101" s="153">
        <f>D101*E101</f>
        <v>148</v>
      </c>
    </row>
    <row r="102" spans="1:6" ht="25.5">
      <c r="A102" s="87" t="s">
        <v>156</v>
      </c>
      <c r="B102" s="66" t="s">
        <v>157</v>
      </c>
      <c r="C102" s="128" t="s">
        <v>24</v>
      </c>
      <c r="D102" s="131">
        <f>+D101*10</f>
        <v>4000</v>
      </c>
      <c r="E102" s="76">
        <v>0.37</v>
      </c>
      <c r="F102" s="153">
        <f>D102*E102</f>
        <v>1480</v>
      </c>
    </row>
    <row r="103" spans="1:6" ht="25.5">
      <c r="A103" s="87" t="s">
        <v>156</v>
      </c>
      <c r="B103" s="66" t="s">
        <v>157</v>
      </c>
      <c r="C103" s="128" t="s">
        <v>49</v>
      </c>
      <c r="D103" s="131">
        <v>30000</v>
      </c>
      <c r="E103" s="76">
        <v>0.37</v>
      </c>
      <c r="F103" s="153">
        <f>+D103*E103</f>
        <v>11100</v>
      </c>
    </row>
    <row r="104" spans="1:6" ht="25.5">
      <c r="A104" s="87" t="s">
        <v>156</v>
      </c>
      <c r="B104" s="66" t="s">
        <v>157</v>
      </c>
      <c r="C104" s="8" t="s">
        <v>49</v>
      </c>
      <c r="D104" s="75">
        <f>163*20</f>
        <v>3260</v>
      </c>
      <c r="E104" s="76">
        <v>0.37</v>
      </c>
      <c r="F104" s="110">
        <f>D104*E104</f>
        <v>1206.2</v>
      </c>
    </row>
    <row r="105" spans="1:6" ht="25.5">
      <c r="A105" s="87" t="s">
        <v>156</v>
      </c>
      <c r="B105" s="66" t="s">
        <v>157</v>
      </c>
      <c r="C105" s="128" t="s">
        <v>24</v>
      </c>
      <c r="D105" s="131">
        <f>+D104*10</f>
        <v>32600</v>
      </c>
      <c r="E105" s="76">
        <v>0.37</v>
      </c>
      <c r="F105" s="153">
        <f>+D105*E105</f>
        <v>12062</v>
      </c>
    </row>
    <row r="106" spans="1:6" ht="25.5">
      <c r="A106" s="91" t="s">
        <v>50</v>
      </c>
      <c r="B106" s="66" t="s">
        <v>152</v>
      </c>
      <c r="C106" s="8" t="s">
        <v>49</v>
      </c>
      <c r="D106" s="75">
        <f>250*50</f>
        <v>12500</v>
      </c>
      <c r="E106" s="76">
        <v>0.3</v>
      </c>
      <c r="F106" s="110">
        <f>D106*E106</f>
        <v>3750</v>
      </c>
    </row>
    <row r="107" spans="1:6" ht="25.5">
      <c r="A107" s="91" t="s">
        <v>50</v>
      </c>
      <c r="B107" s="66" t="s">
        <v>152</v>
      </c>
      <c r="C107" s="8" t="s">
        <v>49</v>
      </c>
      <c r="D107" s="75">
        <v>1875</v>
      </c>
      <c r="E107" s="76">
        <v>0.3</v>
      </c>
      <c r="F107" s="110">
        <v>517.3666564214411</v>
      </c>
    </row>
    <row r="108" spans="1:6" ht="25.5">
      <c r="A108" s="91" t="s">
        <v>50</v>
      </c>
      <c r="B108" s="66" t="s">
        <v>152</v>
      </c>
      <c r="C108" s="8" t="s">
        <v>49</v>
      </c>
      <c r="D108" s="75">
        <v>1875</v>
      </c>
      <c r="E108" s="76">
        <v>0.3</v>
      </c>
      <c r="F108" s="110">
        <f>D108*E108</f>
        <v>562.5</v>
      </c>
    </row>
    <row r="109" spans="1:6" ht="25.5">
      <c r="A109" s="91" t="s">
        <v>50</v>
      </c>
      <c r="B109" s="66" t="s">
        <v>152</v>
      </c>
      <c r="C109" s="128" t="s">
        <v>49</v>
      </c>
      <c r="D109" s="131">
        <v>2137.5</v>
      </c>
      <c r="E109" s="76">
        <v>0.3</v>
      </c>
      <c r="F109" s="153">
        <f>+D109*E109</f>
        <v>641.25</v>
      </c>
    </row>
    <row r="110" spans="1:6" ht="25.5">
      <c r="A110" s="91" t="s">
        <v>50</v>
      </c>
      <c r="B110" s="66" t="s">
        <v>152</v>
      </c>
      <c r="C110" s="8" t="s">
        <v>49</v>
      </c>
      <c r="D110" s="158">
        <f>150</f>
        <v>150</v>
      </c>
      <c r="E110" s="76">
        <v>0.3</v>
      </c>
      <c r="F110" s="110">
        <f>D110*E110</f>
        <v>45</v>
      </c>
    </row>
    <row r="111" spans="1:6" ht="38.25">
      <c r="A111" s="91" t="s">
        <v>27</v>
      </c>
      <c r="B111" s="66" t="s">
        <v>153</v>
      </c>
      <c r="C111" s="8" t="s">
        <v>49</v>
      </c>
      <c r="D111" s="75">
        <f>D110*50</f>
        <v>7500</v>
      </c>
      <c r="E111" s="76">
        <v>0.3</v>
      </c>
      <c r="F111" s="110">
        <f>D111*E111</f>
        <v>2250</v>
      </c>
    </row>
    <row r="112" spans="1:6" ht="12.75">
      <c r="A112" s="91" t="s">
        <v>27</v>
      </c>
      <c r="B112" s="66" t="s">
        <v>179</v>
      </c>
      <c r="C112" s="8" t="s">
        <v>49</v>
      </c>
      <c r="D112" s="75">
        <f>550*50</f>
        <v>27500</v>
      </c>
      <c r="E112" s="76">
        <v>0.27</v>
      </c>
      <c r="F112" s="110">
        <f>D112*E112</f>
        <v>7425.000000000001</v>
      </c>
    </row>
    <row r="113" spans="1:6" ht="12.75">
      <c r="A113" s="91" t="s">
        <v>27</v>
      </c>
      <c r="B113" s="66" t="s">
        <v>179</v>
      </c>
      <c r="C113" s="8" t="s">
        <v>49</v>
      </c>
      <c r="D113" s="75">
        <f>D112*50</f>
        <v>1375000</v>
      </c>
      <c r="E113" s="76">
        <v>0.27</v>
      </c>
      <c r="F113" s="110">
        <f>D113*E113</f>
        <v>371250</v>
      </c>
    </row>
    <row r="114" spans="1:6" ht="39" thickBot="1">
      <c r="A114" s="91" t="s">
        <v>27</v>
      </c>
      <c r="B114" s="66" t="s">
        <v>153</v>
      </c>
      <c r="C114" s="159" t="s">
        <v>49</v>
      </c>
      <c r="D114" s="160">
        <v>300</v>
      </c>
      <c r="E114" s="161">
        <v>0.3</v>
      </c>
      <c r="F114" s="162">
        <f>D114*E114</f>
        <v>90</v>
      </c>
    </row>
    <row r="115" spans="1:6" ht="39" thickTop="1">
      <c r="A115" s="91" t="s">
        <v>27</v>
      </c>
      <c r="B115" s="66" t="s">
        <v>153</v>
      </c>
      <c r="C115" s="8" t="s">
        <v>49</v>
      </c>
      <c r="D115" s="75">
        <v>90000</v>
      </c>
      <c r="E115" s="76">
        <v>0.3</v>
      </c>
      <c r="F115" s="110">
        <v>25200.000000000004</v>
      </c>
    </row>
    <row r="116" spans="1:6" ht="12.75">
      <c r="A116" s="91" t="s">
        <v>27</v>
      </c>
      <c r="B116" s="66" t="s">
        <v>179</v>
      </c>
      <c r="C116" s="8" t="s">
        <v>49</v>
      </c>
      <c r="D116" s="75">
        <v>4000</v>
      </c>
      <c r="E116" s="76" t="s">
        <v>180</v>
      </c>
      <c r="F116" s="110">
        <v>1120</v>
      </c>
    </row>
    <row r="117" spans="1:6" ht="12.75">
      <c r="A117" s="91" t="s">
        <v>27</v>
      </c>
      <c r="B117" s="30" t="s">
        <v>154</v>
      </c>
      <c r="C117" s="8" t="s">
        <v>49</v>
      </c>
      <c r="D117" s="75">
        <v>9000</v>
      </c>
      <c r="E117" s="76" t="s">
        <v>180</v>
      </c>
      <c r="F117" s="110">
        <v>2520.0000000000005</v>
      </c>
    </row>
    <row r="118" spans="1:6" ht="38.25">
      <c r="A118" s="91" t="s">
        <v>27</v>
      </c>
      <c r="B118" s="66" t="s">
        <v>153</v>
      </c>
      <c r="C118" s="8" t="s">
        <v>49</v>
      </c>
      <c r="D118" s="75">
        <v>16185</v>
      </c>
      <c r="E118" s="76">
        <v>0.3</v>
      </c>
      <c r="F118" s="110">
        <v>4531.8</v>
      </c>
    </row>
    <row r="119" spans="1:6" ht="38.25">
      <c r="A119" s="91" t="s">
        <v>27</v>
      </c>
      <c r="B119" s="66" t="s">
        <v>153</v>
      </c>
      <c r="C119" s="8" t="s">
        <v>49</v>
      </c>
      <c r="D119" s="75">
        <v>90000</v>
      </c>
      <c r="E119" s="76">
        <v>0.3</v>
      </c>
      <c r="F119" s="110">
        <f aca="true" t="shared" si="2" ref="F119:F124">D119*E119</f>
        <v>27000</v>
      </c>
    </row>
    <row r="120" spans="1:6" ht="12.75">
      <c r="A120" s="91" t="s">
        <v>27</v>
      </c>
      <c r="B120" s="66" t="s">
        <v>179</v>
      </c>
      <c r="C120" s="8" t="s">
        <v>49</v>
      </c>
      <c r="D120" s="75">
        <v>4000</v>
      </c>
      <c r="E120" s="76">
        <v>0.27</v>
      </c>
      <c r="F120" s="110">
        <f t="shared" si="2"/>
        <v>1080</v>
      </c>
    </row>
    <row r="121" spans="1:6" ht="12.75">
      <c r="A121" s="91" t="s">
        <v>27</v>
      </c>
      <c r="B121" s="66" t="s">
        <v>170</v>
      </c>
      <c r="C121" s="8" t="s">
        <v>49</v>
      </c>
      <c r="D121" s="75">
        <f>200*50</f>
        <v>10000</v>
      </c>
      <c r="E121" s="76">
        <v>0.27</v>
      </c>
      <c r="F121" s="110">
        <f t="shared" si="2"/>
        <v>2700</v>
      </c>
    </row>
    <row r="122" spans="1:6" ht="38.25">
      <c r="A122" s="91" t="s">
        <v>27</v>
      </c>
      <c r="B122" s="66" t="s">
        <v>153</v>
      </c>
      <c r="C122" s="8" t="s">
        <v>49</v>
      </c>
      <c r="D122" s="75">
        <f>D121*30</f>
        <v>300000</v>
      </c>
      <c r="E122" s="76">
        <v>0.3</v>
      </c>
      <c r="F122" s="110">
        <f t="shared" si="2"/>
        <v>90000</v>
      </c>
    </row>
    <row r="123" spans="1:6" ht="38.25">
      <c r="A123" s="91" t="s">
        <v>27</v>
      </c>
      <c r="B123" s="66" t="s">
        <v>153</v>
      </c>
      <c r="C123" s="128" t="s">
        <v>24</v>
      </c>
      <c r="D123" s="131">
        <f>90000</f>
        <v>90000</v>
      </c>
      <c r="E123" s="154">
        <v>0.3</v>
      </c>
      <c r="F123" s="153">
        <f t="shared" si="2"/>
        <v>27000</v>
      </c>
    </row>
    <row r="124" spans="1:6" ht="12.75">
      <c r="A124" s="91" t="s">
        <v>29</v>
      </c>
      <c r="B124" s="30" t="s">
        <v>28</v>
      </c>
      <c r="C124" s="128" t="s">
        <v>22</v>
      </c>
      <c r="D124" s="131">
        <v>1000</v>
      </c>
      <c r="E124" s="154">
        <v>11.28</v>
      </c>
      <c r="F124" s="153">
        <f t="shared" si="2"/>
        <v>11280</v>
      </c>
    </row>
    <row r="125" spans="1:6" ht="12.75">
      <c r="A125" s="163" t="s">
        <v>27</v>
      </c>
      <c r="B125" s="30" t="s">
        <v>154</v>
      </c>
      <c r="C125" s="128" t="s">
        <v>49</v>
      </c>
      <c r="D125" s="131">
        <v>5700</v>
      </c>
      <c r="E125" s="154">
        <v>0.27</v>
      </c>
      <c r="F125" s="153">
        <f>+D125*E125</f>
        <v>1539</v>
      </c>
    </row>
    <row r="126" spans="1:6" ht="12.75">
      <c r="A126" s="163" t="s">
        <v>27</v>
      </c>
      <c r="B126" s="30" t="s">
        <v>181</v>
      </c>
      <c r="C126" s="128" t="s">
        <v>49</v>
      </c>
      <c r="D126" s="131">
        <v>2000</v>
      </c>
      <c r="E126" s="154">
        <v>0.27</v>
      </c>
      <c r="F126" s="153">
        <f>+D126*E126</f>
        <v>540</v>
      </c>
    </row>
    <row r="127" spans="1:6" ht="12.75">
      <c r="A127" s="163" t="s">
        <v>27</v>
      </c>
      <c r="B127" s="30" t="s">
        <v>182</v>
      </c>
      <c r="C127" s="128" t="s">
        <v>49</v>
      </c>
      <c r="D127" s="131">
        <v>193604.49</v>
      </c>
      <c r="E127" s="154">
        <v>0.27</v>
      </c>
      <c r="F127" s="153">
        <f>+D127*E127</f>
        <v>52273.2123</v>
      </c>
    </row>
    <row r="128" spans="1:6" ht="38.25">
      <c r="A128" s="91" t="s">
        <v>27</v>
      </c>
      <c r="B128" s="66" t="s">
        <v>153</v>
      </c>
      <c r="C128" s="128" t="s">
        <v>49</v>
      </c>
      <c r="D128" s="131">
        <v>28500</v>
      </c>
      <c r="E128" s="154">
        <v>0.3</v>
      </c>
      <c r="F128" s="153">
        <f>+D128*E128</f>
        <v>8550</v>
      </c>
    </row>
    <row r="129" spans="1:6" ht="38.25">
      <c r="A129" s="91" t="s">
        <v>27</v>
      </c>
      <c r="B129" s="66" t="s">
        <v>153</v>
      </c>
      <c r="C129" s="8" t="s">
        <v>49</v>
      </c>
      <c r="D129" s="75">
        <f>25*30</f>
        <v>750</v>
      </c>
      <c r="E129" s="76">
        <v>0.3</v>
      </c>
      <c r="F129" s="110">
        <f>D129*E129</f>
        <v>225</v>
      </c>
    </row>
    <row r="130" spans="1:6" ht="38.25">
      <c r="A130" s="91" t="s">
        <v>27</v>
      </c>
      <c r="B130" s="66" t="s">
        <v>153</v>
      </c>
      <c r="C130" s="8" t="s">
        <v>49</v>
      </c>
      <c r="D130" s="123">
        <f>+D129*30</f>
        <v>22500</v>
      </c>
      <c r="E130" s="76">
        <v>0.3</v>
      </c>
      <c r="F130" s="110">
        <f>D130*E130</f>
        <v>6750</v>
      </c>
    </row>
    <row r="131" spans="1:6" ht="12.75">
      <c r="A131" s="91" t="s">
        <v>51</v>
      </c>
      <c r="B131" s="66" t="s">
        <v>171</v>
      </c>
      <c r="C131" s="8" t="s">
        <v>49</v>
      </c>
      <c r="D131" s="75">
        <f>40*30</f>
        <v>1200</v>
      </c>
      <c r="E131" s="76">
        <v>0.27</v>
      </c>
      <c r="F131" s="110">
        <f>D131*E131</f>
        <v>324</v>
      </c>
    </row>
    <row r="132" spans="1:6" ht="12.75">
      <c r="A132" s="91" t="s">
        <v>51</v>
      </c>
      <c r="B132" s="66" t="s">
        <v>171</v>
      </c>
      <c r="C132" s="8" t="s">
        <v>125</v>
      </c>
      <c r="D132" s="123">
        <f>+D131*34</f>
        <v>40800</v>
      </c>
      <c r="E132" s="76">
        <v>0.27</v>
      </c>
      <c r="F132" s="110">
        <f>D132*E132</f>
        <v>11016</v>
      </c>
    </row>
    <row r="133" spans="1:6" ht="12.75">
      <c r="A133" s="164" t="s">
        <v>51</v>
      </c>
      <c r="B133" s="30" t="s">
        <v>158</v>
      </c>
      <c r="C133" s="8" t="s">
        <v>49</v>
      </c>
      <c r="D133" s="75">
        <f>50*50</f>
        <v>2500</v>
      </c>
      <c r="E133" s="76">
        <v>0.27</v>
      </c>
      <c r="F133" s="110">
        <f>D133*E133</f>
        <v>675</v>
      </c>
    </row>
    <row r="134" spans="1:6" ht="12.75">
      <c r="A134" s="164" t="s">
        <v>51</v>
      </c>
      <c r="B134" s="30" t="s">
        <v>158</v>
      </c>
      <c r="C134" s="8" t="s">
        <v>49</v>
      </c>
      <c r="D134" s="75">
        <v>900</v>
      </c>
      <c r="E134" s="76">
        <v>0.27</v>
      </c>
      <c r="F134" s="110">
        <v>252.00000000000003</v>
      </c>
    </row>
    <row r="135" spans="1:6" ht="12.75">
      <c r="A135" s="164" t="s">
        <v>51</v>
      </c>
      <c r="B135" s="30" t="s">
        <v>158</v>
      </c>
      <c r="C135" s="8" t="s">
        <v>49</v>
      </c>
      <c r="D135" s="75">
        <v>900</v>
      </c>
      <c r="E135" s="76">
        <v>0.27</v>
      </c>
      <c r="F135" s="110">
        <f>D135*E135</f>
        <v>243.00000000000003</v>
      </c>
    </row>
    <row r="136" spans="1:6" ht="12.75">
      <c r="A136" s="164" t="s">
        <v>51</v>
      </c>
      <c r="B136" s="30" t="s">
        <v>158</v>
      </c>
      <c r="C136" s="128" t="s">
        <v>24</v>
      </c>
      <c r="D136" s="154">
        <f>D135*50</f>
        <v>45000</v>
      </c>
      <c r="E136" s="76">
        <v>0.27</v>
      </c>
      <c r="F136" s="110">
        <f>D136*E136</f>
        <v>12150</v>
      </c>
    </row>
    <row r="137" spans="1:6" ht="12.75">
      <c r="A137" s="165" t="s">
        <v>183</v>
      </c>
      <c r="B137" s="30" t="s">
        <v>184</v>
      </c>
      <c r="C137" s="8" t="s">
        <v>34</v>
      </c>
      <c r="D137" s="97">
        <f>130*3</f>
        <v>390</v>
      </c>
      <c r="E137" s="76">
        <v>17.75</v>
      </c>
      <c r="F137" s="110">
        <f>D137*E137</f>
        <v>6922.5</v>
      </c>
    </row>
    <row r="138" spans="1:6" ht="25.5">
      <c r="A138" s="164" t="s">
        <v>66</v>
      </c>
      <c r="B138" s="30" t="s">
        <v>26</v>
      </c>
      <c r="C138" s="8" t="s">
        <v>22</v>
      </c>
      <c r="D138" s="75">
        <v>847.5</v>
      </c>
      <c r="E138" s="76">
        <v>18.23</v>
      </c>
      <c r="F138" s="110">
        <f>D138*E138</f>
        <v>15449.925000000001</v>
      </c>
    </row>
    <row r="139" spans="1:6" ht="25.5">
      <c r="A139" s="164" t="s">
        <v>66</v>
      </c>
      <c r="B139" s="30" t="s">
        <v>26</v>
      </c>
      <c r="C139" s="8" t="s">
        <v>22</v>
      </c>
      <c r="D139" s="75">
        <v>630</v>
      </c>
      <c r="E139" s="76">
        <v>18.23</v>
      </c>
      <c r="F139" s="110">
        <f>D139*E139</f>
        <v>11484.9</v>
      </c>
    </row>
    <row r="140" spans="1:6" ht="26.25" thickBot="1">
      <c r="A140" s="166" t="s">
        <v>66</v>
      </c>
      <c r="B140" s="30" t="s">
        <v>26</v>
      </c>
      <c r="C140" s="159" t="s">
        <v>22</v>
      </c>
      <c r="D140" s="160">
        <v>1800</v>
      </c>
      <c r="E140" s="161">
        <v>18.23</v>
      </c>
      <c r="F140" s="110">
        <v>32814</v>
      </c>
    </row>
    <row r="141" spans="1:6" ht="26.25" thickTop="1">
      <c r="A141" s="122" t="s">
        <v>66</v>
      </c>
      <c r="B141" s="30" t="s">
        <v>26</v>
      </c>
      <c r="C141" s="8" t="s">
        <v>22</v>
      </c>
      <c r="D141" s="75">
        <v>323.7</v>
      </c>
      <c r="E141" s="123">
        <v>18.23</v>
      </c>
      <c r="F141" s="109">
        <v>5901.0509999999995</v>
      </c>
    </row>
    <row r="142" spans="1:6" ht="25.5">
      <c r="A142" s="122" t="s">
        <v>66</v>
      </c>
      <c r="B142" s="30" t="s">
        <v>26</v>
      </c>
      <c r="C142" s="8" t="s">
        <v>22</v>
      </c>
      <c r="D142" s="75">
        <v>1800</v>
      </c>
      <c r="E142" s="123">
        <v>18.23</v>
      </c>
      <c r="F142" s="109">
        <f>D142*E142</f>
        <v>32814</v>
      </c>
    </row>
    <row r="143" spans="1:6" ht="25.5">
      <c r="A143" s="122" t="s">
        <v>66</v>
      </c>
      <c r="B143" s="30" t="s">
        <v>26</v>
      </c>
      <c r="C143" s="8" t="s">
        <v>22</v>
      </c>
      <c r="D143" s="75">
        <v>423.7</v>
      </c>
      <c r="E143" s="123">
        <v>18.23</v>
      </c>
      <c r="F143" s="109">
        <f>D143*E143</f>
        <v>7724.051</v>
      </c>
    </row>
    <row r="144" spans="1:6" ht="25.5">
      <c r="A144" s="122" t="s">
        <v>66</v>
      </c>
      <c r="B144" s="30" t="s">
        <v>26</v>
      </c>
      <c r="C144" s="8" t="s">
        <v>22</v>
      </c>
      <c r="D144" s="75">
        <v>25</v>
      </c>
      <c r="E144" s="123">
        <v>18.23</v>
      </c>
      <c r="F144" s="109">
        <f>D144*E144</f>
        <v>455.75</v>
      </c>
    </row>
    <row r="145" spans="1:6" ht="25.5">
      <c r="A145" s="122" t="s">
        <v>66</v>
      </c>
      <c r="B145" s="30" t="s">
        <v>26</v>
      </c>
      <c r="C145" s="8" t="s">
        <v>22</v>
      </c>
      <c r="D145" s="123">
        <v>8250</v>
      </c>
      <c r="E145" s="123">
        <v>18.23</v>
      </c>
      <c r="F145" s="109">
        <f>D145*E145</f>
        <v>150397.5</v>
      </c>
    </row>
    <row r="146" spans="1:6" ht="25.5">
      <c r="A146" s="91" t="s">
        <v>25</v>
      </c>
      <c r="B146" s="30" t="s">
        <v>26</v>
      </c>
      <c r="C146" s="128" t="s">
        <v>22</v>
      </c>
      <c r="D146" s="131">
        <v>2000</v>
      </c>
      <c r="E146" s="131">
        <v>5.57</v>
      </c>
      <c r="F146" s="129">
        <f>D146*E146</f>
        <v>11140</v>
      </c>
    </row>
    <row r="147" spans="1:6" ht="25.5">
      <c r="A147" s="91" t="s">
        <v>25</v>
      </c>
      <c r="B147" s="30" t="s">
        <v>26</v>
      </c>
      <c r="C147" s="128" t="s">
        <v>22</v>
      </c>
      <c r="D147" s="131">
        <v>300</v>
      </c>
      <c r="E147" s="131">
        <v>5.57</v>
      </c>
      <c r="F147" s="129">
        <f>+D147*E147</f>
        <v>1671</v>
      </c>
    </row>
    <row r="148" spans="1:6" ht="12.75">
      <c r="A148" s="122" t="s">
        <v>185</v>
      </c>
      <c r="B148" s="30" t="s">
        <v>186</v>
      </c>
      <c r="C148" s="8" t="s">
        <v>34</v>
      </c>
      <c r="D148" s="123">
        <v>19250</v>
      </c>
      <c r="E148" s="123">
        <v>2.87</v>
      </c>
      <c r="F148" s="109">
        <f>D148*E148</f>
        <v>55247.5</v>
      </c>
    </row>
    <row r="149" spans="1:6" ht="12.75">
      <c r="A149" s="88" t="s">
        <v>144</v>
      </c>
      <c r="B149" s="30" t="s">
        <v>68</v>
      </c>
      <c r="C149" s="8" t="s">
        <v>22</v>
      </c>
      <c r="D149" s="75">
        <v>550</v>
      </c>
      <c r="E149" s="132">
        <v>12.27</v>
      </c>
      <c r="F149" s="109">
        <f>D149*E149</f>
        <v>6748.5</v>
      </c>
    </row>
    <row r="150" spans="1:6" ht="12.75">
      <c r="A150" s="91" t="s">
        <v>29</v>
      </c>
      <c r="B150" s="30" t="s">
        <v>28</v>
      </c>
      <c r="C150" s="8" t="s">
        <v>22</v>
      </c>
      <c r="D150" s="75">
        <v>470</v>
      </c>
      <c r="E150" s="131">
        <v>11.61</v>
      </c>
      <c r="F150" s="109">
        <f>D150*E150</f>
        <v>5456.7</v>
      </c>
    </row>
    <row r="151" spans="1:6" ht="12.75">
      <c r="A151" s="88" t="s">
        <v>144</v>
      </c>
      <c r="B151" s="30" t="s">
        <v>68</v>
      </c>
      <c r="C151" s="8" t="s">
        <v>22</v>
      </c>
      <c r="D151" s="75">
        <v>80</v>
      </c>
      <c r="E151" s="132">
        <v>12.27</v>
      </c>
      <c r="F151" s="109">
        <v>1924</v>
      </c>
    </row>
    <row r="152" spans="1:6" ht="12.75">
      <c r="A152" s="91" t="s">
        <v>29</v>
      </c>
      <c r="B152" s="30" t="s">
        <v>28</v>
      </c>
      <c r="C152" s="8" t="s">
        <v>22</v>
      </c>
      <c r="D152" s="75">
        <v>180</v>
      </c>
      <c r="E152" s="131">
        <v>11.61</v>
      </c>
      <c r="F152" s="109">
        <v>4066.2</v>
      </c>
    </row>
    <row r="153" spans="1:6" ht="12.75">
      <c r="A153" s="88" t="s">
        <v>144</v>
      </c>
      <c r="B153" s="30" t="s">
        <v>68</v>
      </c>
      <c r="C153" s="8" t="s">
        <v>22</v>
      </c>
      <c r="D153" s="75">
        <v>80</v>
      </c>
      <c r="E153" s="132">
        <v>12.27</v>
      </c>
      <c r="F153" s="109">
        <f>D153*E153</f>
        <v>981.5999999999999</v>
      </c>
    </row>
    <row r="154" spans="1:6" ht="12.75">
      <c r="A154" s="91" t="s">
        <v>29</v>
      </c>
      <c r="B154" s="30" t="s">
        <v>28</v>
      </c>
      <c r="C154" s="8" t="s">
        <v>22</v>
      </c>
      <c r="D154" s="75">
        <v>200</v>
      </c>
      <c r="E154" s="131">
        <v>11.61</v>
      </c>
      <c r="F154" s="109">
        <f>D154*E154</f>
        <v>2322</v>
      </c>
    </row>
    <row r="155" spans="1:6" ht="12.75">
      <c r="A155" s="163" t="s">
        <v>27</v>
      </c>
      <c r="B155" s="30" t="s">
        <v>154</v>
      </c>
      <c r="C155" s="128" t="s">
        <v>24</v>
      </c>
      <c r="D155" s="131">
        <v>45000</v>
      </c>
      <c r="E155" s="131">
        <v>0.27</v>
      </c>
      <c r="F155" s="129">
        <f>D155*E155</f>
        <v>12150</v>
      </c>
    </row>
    <row r="156" spans="1:6" ht="12.75">
      <c r="A156" s="91" t="s">
        <v>159</v>
      </c>
      <c r="B156" s="30" t="s">
        <v>33</v>
      </c>
      <c r="C156" s="128" t="s">
        <v>22</v>
      </c>
      <c r="D156" s="131">
        <v>50</v>
      </c>
      <c r="E156" s="131">
        <v>14.42</v>
      </c>
      <c r="F156" s="129">
        <f>+D156*E156</f>
        <v>721</v>
      </c>
    </row>
    <row r="157" spans="1:6" ht="12.75">
      <c r="A157" s="91" t="s">
        <v>29</v>
      </c>
      <c r="B157" s="30" t="s">
        <v>28</v>
      </c>
      <c r="C157" s="128" t="s">
        <v>22</v>
      </c>
      <c r="D157" s="131">
        <v>200</v>
      </c>
      <c r="E157" s="131">
        <v>11.61</v>
      </c>
      <c r="F157" s="129">
        <f>+D157*E157</f>
        <v>2322</v>
      </c>
    </row>
    <row r="158" spans="1:6" ht="12.75">
      <c r="A158" s="122" t="s">
        <v>30</v>
      </c>
      <c r="B158" s="30" t="s">
        <v>31</v>
      </c>
      <c r="C158" s="8" t="s">
        <v>32</v>
      </c>
      <c r="D158" s="75">
        <v>400</v>
      </c>
      <c r="E158" s="123">
        <v>0.51</v>
      </c>
      <c r="F158" s="109">
        <f>D158*E158</f>
        <v>204</v>
      </c>
    </row>
    <row r="159" spans="1:6" ht="12.75">
      <c r="A159" s="122" t="s">
        <v>30</v>
      </c>
      <c r="B159" s="30" t="s">
        <v>31</v>
      </c>
      <c r="C159" s="8" t="s">
        <v>32</v>
      </c>
      <c r="D159" s="75">
        <v>300</v>
      </c>
      <c r="E159" s="123">
        <v>0.51</v>
      </c>
      <c r="F159" s="109">
        <v>153</v>
      </c>
    </row>
    <row r="160" spans="1:6" ht="12.75">
      <c r="A160" s="122" t="s">
        <v>30</v>
      </c>
      <c r="B160" s="30" t="s">
        <v>31</v>
      </c>
      <c r="C160" s="8" t="s">
        <v>32</v>
      </c>
      <c r="D160" s="75">
        <v>300</v>
      </c>
      <c r="E160" s="123">
        <v>0.51</v>
      </c>
      <c r="F160" s="109">
        <f>D160*E160</f>
        <v>153</v>
      </c>
    </row>
    <row r="161" spans="1:6" ht="25.5">
      <c r="A161" s="91" t="s">
        <v>30</v>
      </c>
      <c r="B161" s="30" t="s">
        <v>96</v>
      </c>
      <c r="C161" s="128" t="s">
        <v>22</v>
      </c>
      <c r="D161" s="131">
        <v>2.05</v>
      </c>
      <c r="E161" s="131">
        <v>138.98</v>
      </c>
      <c r="F161" s="129">
        <f>+D161*E161</f>
        <v>284.90899999999993</v>
      </c>
    </row>
    <row r="162" spans="1:6" ht="12.75">
      <c r="A162" s="91" t="s">
        <v>30</v>
      </c>
      <c r="B162" s="30" t="s">
        <v>31</v>
      </c>
      <c r="C162" s="128" t="s">
        <v>32</v>
      </c>
      <c r="D162" s="131">
        <v>200</v>
      </c>
      <c r="E162" s="131">
        <v>0.54</v>
      </c>
      <c r="F162" s="129">
        <f>+D162*E162</f>
        <v>108</v>
      </c>
    </row>
    <row r="163" spans="1:6" ht="12.75">
      <c r="A163" s="122" t="s">
        <v>30</v>
      </c>
      <c r="B163" s="30" t="s">
        <v>31</v>
      </c>
      <c r="C163" s="8" t="s">
        <v>32</v>
      </c>
      <c r="D163" s="75">
        <v>65</v>
      </c>
      <c r="E163" s="123">
        <v>0.51</v>
      </c>
      <c r="F163" s="109">
        <f>D163*E163</f>
        <v>33.15</v>
      </c>
    </row>
    <row r="164" spans="1:6" ht="25.5">
      <c r="A164" s="30" t="s">
        <v>48</v>
      </c>
      <c r="B164" s="30" t="s">
        <v>187</v>
      </c>
      <c r="C164" s="8" t="s">
        <v>34</v>
      </c>
      <c r="D164" s="75">
        <v>250</v>
      </c>
      <c r="E164" s="123">
        <v>20.27</v>
      </c>
      <c r="F164" s="109">
        <f>D164*E164</f>
        <v>5067.5</v>
      </c>
    </row>
    <row r="165" spans="1:6" ht="25.5">
      <c r="A165" s="30" t="s">
        <v>48</v>
      </c>
      <c r="B165" s="30" t="s">
        <v>187</v>
      </c>
      <c r="C165" s="8" t="s">
        <v>34</v>
      </c>
      <c r="D165" s="75">
        <v>250</v>
      </c>
      <c r="E165" s="123">
        <v>20.27</v>
      </c>
      <c r="F165" s="109">
        <v>3507.5</v>
      </c>
    </row>
    <row r="166" spans="1:6" ht="25.5">
      <c r="A166" s="30" t="s">
        <v>48</v>
      </c>
      <c r="B166" s="30" t="s">
        <v>187</v>
      </c>
      <c r="C166" s="8" t="s">
        <v>34</v>
      </c>
      <c r="D166" s="75">
        <v>250</v>
      </c>
      <c r="E166" s="123">
        <v>20.27</v>
      </c>
      <c r="F166" s="109">
        <f>D166*E166</f>
        <v>5067.5</v>
      </c>
    </row>
    <row r="167" spans="1:6" ht="12.75">
      <c r="A167" s="91" t="s">
        <v>160</v>
      </c>
      <c r="B167" s="30" t="s">
        <v>161</v>
      </c>
      <c r="C167" s="128" t="s">
        <v>22</v>
      </c>
      <c r="D167" s="131">
        <v>25</v>
      </c>
      <c r="E167" s="131">
        <v>159.02</v>
      </c>
      <c r="F167" s="129">
        <f>+D167*E167</f>
        <v>3975.5000000000005</v>
      </c>
    </row>
    <row r="168" spans="1:6" ht="25.5">
      <c r="A168" s="30" t="s">
        <v>48</v>
      </c>
      <c r="B168" s="30" t="s">
        <v>187</v>
      </c>
      <c r="C168" s="8" t="s">
        <v>34</v>
      </c>
      <c r="D168" s="75">
        <v>30</v>
      </c>
      <c r="E168" s="123">
        <v>20.27</v>
      </c>
      <c r="F168" s="109">
        <f>D168*E168</f>
        <v>608.1</v>
      </c>
    </row>
    <row r="169" spans="1:6" ht="38.25">
      <c r="A169" s="91" t="s">
        <v>133</v>
      </c>
      <c r="B169" s="30" t="s">
        <v>163</v>
      </c>
      <c r="C169" s="8" t="s">
        <v>22</v>
      </c>
      <c r="D169" s="75">
        <v>20.2</v>
      </c>
      <c r="E169" s="131">
        <v>180.89</v>
      </c>
      <c r="F169" s="109">
        <f>D169*E169</f>
        <v>3653.9779999999996</v>
      </c>
    </row>
    <row r="170" spans="1:6" ht="25.5">
      <c r="A170" s="91" t="s">
        <v>44</v>
      </c>
      <c r="B170" s="30" t="s">
        <v>162</v>
      </c>
      <c r="C170" s="8" t="s">
        <v>22</v>
      </c>
      <c r="D170" s="75">
        <v>60</v>
      </c>
      <c r="E170" s="123">
        <v>229.17</v>
      </c>
      <c r="F170" s="109">
        <f>D170*E170</f>
        <v>13750.199999999999</v>
      </c>
    </row>
    <row r="171" spans="1:6" ht="38.25">
      <c r="A171" s="91" t="s">
        <v>133</v>
      </c>
      <c r="B171" s="30" t="s">
        <v>163</v>
      </c>
      <c r="C171" s="8" t="s">
        <v>22</v>
      </c>
      <c r="D171" s="75">
        <v>7.2</v>
      </c>
      <c r="E171" s="131">
        <v>180.89</v>
      </c>
      <c r="F171" s="109">
        <v>1626.984</v>
      </c>
    </row>
    <row r="172" spans="1:6" ht="25.5">
      <c r="A172" s="91" t="s">
        <v>44</v>
      </c>
      <c r="B172" s="30" t="s">
        <v>162</v>
      </c>
      <c r="C172" s="8" t="s">
        <v>22</v>
      </c>
      <c r="D172" s="75">
        <v>22</v>
      </c>
      <c r="E172" s="131">
        <v>207.98</v>
      </c>
      <c r="F172" s="109">
        <v>5041.74</v>
      </c>
    </row>
    <row r="173" spans="1:6" ht="38.25">
      <c r="A173" s="91" t="s">
        <v>133</v>
      </c>
      <c r="B173" s="30" t="s">
        <v>163</v>
      </c>
      <c r="C173" s="8" t="s">
        <v>22</v>
      </c>
      <c r="D173" s="75">
        <v>7.2</v>
      </c>
      <c r="E173" s="131">
        <v>180.89</v>
      </c>
      <c r="F173" s="109">
        <f>D173*E173</f>
        <v>1302.408</v>
      </c>
    </row>
    <row r="174" spans="1:6" ht="25.5">
      <c r="A174" s="91" t="s">
        <v>44</v>
      </c>
      <c r="B174" s="30" t="s">
        <v>162</v>
      </c>
      <c r="C174" s="8" t="s">
        <v>22</v>
      </c>
      <c r="D174" s="75">
        <v>44</v>
      </c>
      <c r="E174" s="131">
        <v>207.98</v>
      </c>
      <c r="F174" s="109">
        <f>D174*E174</f>
        <v>9151.119999999999</v>
      </c>
    </row>
    <row r="175" spans="1:6" ht="38.25">
      <c r="A175" s="91" t="s">
        <v>133</v>
      </c>
      <c r="B175" s="30" t="s">
        <v>163</v>
      </c>
      <c r="C175" s="128" t="s">
        <v>22</v>
      </c>
      <c r="D175" s="131">
        <v>31.29</v>
      </c>
      <c r="E175" s="131">
        <v>180.89</v>
      </c>
      <c r="F175" s="129">
        <f>+D175*E175</f>
        <v>5660.048099999999</v>
      </c>
    </row>
    <row r="176" spans="1:6" ht="38.25">
      <c r="A176" s="91" t="s">
        <v>133</v>
      </c>
      <c r="B176" s="30" t="s">
        <v>163</v>
      </c>
      <c r="C176" s="128" t="s">
        <v>22</v>
      </c>
      <c r="D176" s="131">
        <v>24</v>
      </c>
      <c r="E176" s="131">
        <v>180.89</v>
      </c>
      <c r="F176" s="129">
        <f>+D176*E176</f>
        <v>4341.36</v>
      </c>
    </row>
    <row r="177" spans="1:6" ht="38.25">
      <c r="A177" s="122" t="s">
        <v>133</v>
      </c>
      <c r="B177" s="30" t="s">
        <v>163</v>
      </c>
      <c r="C177" s="8" t="s">
        <v>22</v>
      </c>
      <c r="D177" s="75">
        <v>7.2</v>
      </c>
      <c r="E177" s="131">
        <v>180.89</v>
      </c>
      <c r="F177" s="109">
        <f>D177*E177</f>
        <v>1302.408</v>
      </c>
    </row>
    <row r="178" spans="1:6" ht="25.5">
      <c r="A178" s="91" t="s">
        <v>44</v>
      </c>
      <c r="B178" s="30" t="s">
        <v>162</v>
      </c>
      <c r="C178" s="8" t="s">
        <v>22</v>
      </c>
      <c r="D178" s="75">
        <v>10</v>
      </c>
      <c r="E178" s="131">
        <v>207.98</v>
      </c>
      <c r="F178" s="110">
        <f>D178*E178</f>
        <v>2079.7999999999997</v>
      </c>
    </row>
    <row r="179" spans="1:6" ht="38.25">
      <c r="A179" s="91" t="s">
        <v>133</v>
      </c>
      <c r="B179" s="30" t="s">
        <v>163</v>
      </c>
      <c r="C179" s="128" t="s">
        <v>22</v>
      </c>
      <c r="D179" s="131">
        <v>1230.4</v>
      </c>
      <c r="E179" s="131">
        <v>180.89</v>
      </c>
      <c r="F179" s="153">
        <f>+D179*E179</f>
        <v>222567.056</v>
      </c>
    </row>
    <row r="180" spans="1:6" ht="12.75">
      <c r="A180" s="164" t="s">
        <v>59</v>
      </c>
      <c r="B180" s="30" t="s">
        <v>60</v>
      </c>
      <c r="C180" s="8" t="s">
        <v>22</v>
      </c>
      <c r="D180" s="75">
        <v>35</v>
      </c>
      <c r="E180" s="132">
        <v>125.96</v>
      </c>
      <c r="F180" s="110">
        <f>D180*E180</f>
        <v>4408.599999999999</v>
      </c>
    </row>
    <row r="181" spans="1:6" ht="12.75">
      <c r="A181" s="164" t="s">
        <v>59</v>
      </c>
      <c r="B181" s="30" t="s">
        <v>60</v>
      </c>
      <c r="C181" s="8" t="s">
        <v>22</v>
      </c>
      <c r="D181" s="75">
        <v>25</v>
      </c>
      <c r="E181" s="132">
        <v>125.96</v>
      </c>
      <c r="F181" s="110">
        <v>3350.98130535215</v>
      </c>
    </row>
    <row r="182" spans="1:6" ht="12.75">
      <c r="A182" s="164" t="s">
        <v>59</v>
      </c>
      <c r="B182" s="30" t="s">
        <v>60</v>
      </c>
      <c r="C182" s="8" t="s">
        <v>22</v>
      </c>
      <c r="D182" s="75">
        <v>35</v>
      </c>
      <c r="E182" s="132">
        <v>125.96</v>
      </c>
      <c r="F182" s="110">
        <f>D182*E182</f>
        <v>4408.599999999999</v>
      </c>
    </row>
    <row r="183" spans="1:6" ht="12.75">
      <c r="A183" s="164" t="s">
        <v>59</v>
      </c>
      <c r="B183" s="30" t="s">
        <v>60</v>
      </c>
      <c r="C183" s="8" t="s">
        <v>22</v>
      </c>
      <c r="D183" s="75">
        <v>6</v>
      </c>
      <c r="E183" s="132">
        <v>125.96</v>
      </c>
      <c r="F183" s="110">
        <f>D183*E183</f>
        <v>755.76</v>
      </c>
    </row>
    <row r="184" spans="1:6" ht="25.5">
      <c r="A184" s="164" t="s">
        <v>45</v>
      </c>
      <c r="B184" s="30" t="s">
        <v>69</v>
      </c>
      <c r="C184" s="8" t="s">
        <v>5</v>
      </c>
      <c r="D184" s="75">
        <v>130</v>
      </c>
      <c r="E184" s="76">
        <v>584.56</v>
      </c>
      <c r="F184" s="110">
        <f>D184*E184</f>
        <v>75992.79999999999</v>
      </c>
    </row>
    <row r="185" spans="1:6" ht="25.5">
      <c r="A185" s="164" t="s">
        <v>45</v>
      </c>
      <c r="B185" s="30" t="s">
        <v>70</v>
      </c>
      <c r="C185" s="8" t="s">
        <v>71</v>
      </c>
      <c r="D185" s="75">
        <v>1103.5</v>
      </c>
      <c r="E185" s="76">
        <v>2.5</v>
      </c>
      <c r="F185" s="110">
        <f>D185*E185</f>
        <v>2758.75</v>
      </c>
    </row>
    <row r="186" spans="1:6" ht="25.5">
      <c r="A186" s="94" t="s">
        <v>164</v>
      </c>
      <c r="B186" s="30" t="s">
        <v>173</v>
      </c>
      <c r="C186" s="8" t="s">
        <v>5</v>
      </c>
      <c r="D186" s="75">
        <v>20</v>
      </c>
      <c r="E186" s="76">
        <v>604.66</v>
      </c>
      <c r="F186" s="110">
        <v>11691.199999999999</v>
      </c>
    </row>
    <row r="187" spans="1:6" ht="25.5">
      <c r="A187" s="164" t="s">
        <v>45</v>
      </c>
      <c r="B187" s="30" t="s">
        <v>70</v>
      </c>
      <c r="C187" s="8" t="s">
        <v>71</v>
      </c>
      <c r="D187" s="75">
        <v>883.5</v>
      </c>
      <c r="E187" s="76">
        <v>2.5</v>
      </c>
      <c r="F187" s="110">
        <v>2208.75</v>
      </c>
    </row>
    <row r="188" spans="1:6" ht="25.5">
      <c r="A188" s="94" t="s">
        <v>164</v>
      </c>
      <c r="B188" s="30" t="s">
        <v>173</v>
      </c>
      <c r="C188" s="8" t="s">
        <v>5</v>
      </c>
      <c r="D188" s="75">
        <v>40</v>
      </c>
      <c r="E188" s="76">
        <v>604.66</v>
      </c>
      <c r="F188" s="110">
        <f>D188*E188</f>
        <v>24186.399999999998</v>
      </c>
    </row>
    <row r="189" spans="1:6" ht="12.75">
      <c r="A189" s="30" t="s">
        <v>143</v>
      </c>
      <c r="B189" s="30" t="s">
        <v>84</v>
      </c>
      <c r="C189" s="8" t="s">
        <v>71</v>
      </c>
      <c r="D189" s="75">
        <v>883.5</v>
      </c>
      <c r="E189" s="76">
        <v>2</v>
      </c>
      <c r="F189" s="110">
        <f>D189*E189</f>
        <v>1767</v>
      </c>
    </row>
    <row r="190" spans="1:6" ht="12.75">
      <c r="A190" s="30" t="s">
        <v>143</v>
      </c>
      <c r="B190" s="30" t="s">
        <v>84</v>
      </c>
      <c r="C190" s="128" t="s">
        <v>85</v>
      </c>
      <c r="D190" s="154">
        <v>1039.85</v>
      </c>
      <c r="E190" s="154">
        <v>2</v>
      </c>
      <c r="F190" s="153">
        <f>+D190*E190</f>
        <v>2079.7</v>
      </c>
    </row>
    <row r="191" spans="1:6" ht="12.75">
      <c r="A191" s="30" t="s">
        <v>143</v>
      </c>
      <c r="B191" s="30" t="s">
        <v>84</v>
      </c>
      <c r="C191" s="8" t="s">
        <v>71</v>
      </c>
      <c r="D191" s="75">
        <v>883.5</v>
      </c>
      <c r="E191" s="76">
        <v>2</v>
      </c>
      <c r="F191" s="110">
        <f>D191*E191</f>
        <v>1767</v>
      </c>
    </row>
    <row r="192" spans="1:6" ht="12.75">
      <c r="A192" s="164" t="s">
        <v>42</v>
      </c>
      <c r="B192" s="30" t="s">
        <v>43</v>
      </c>
      <c r="C192" s="8" t="s">
        <v>22</v>
      </c>
      <c r="D192" s="75">
        <v>50</v>
      </c>
      <c r="E192" s="131">
        <v>50.67</v>
      </c>
      <c r="F192" s="110">
        <f>D192*E192</f>
        <v>2533.5</v>
      </c>
    </row>
    <row r="193" spans="1:6" ht="12.75">
      <c r="A193" s="167" t="s">
        <v>42</v>
      </c>
      <c r="B193" s="30" t="s">
        <v>43</v>
      </c>
      <c r="C193" s="155" t="s">
        <v>22</v>
      </c>
      <c r="D193" s="168">
        <v>18</v>
      </c>
      <c r="E193" s="131">
        <v>50.67</v>
      </c>
      <c r="F193" s="157">
        <v>2140.02</v>
      </c>
    </row>
    <row r="194" spans="1:6" ht="12.75">
      <c r="A194" s="122" t="s">
        <v>42</v>
      </c>
      <c r="B194" s="30" t="s">
        <v>43</v>
      </c>
      <c r="C194" s="8" t="s">
        <v>22</v>
      </c>
      <c r="D194" s="75">
        <v>18</v>
      </c>
      <c r="E194" s="131">
        <v>50.67</v>
      </c>
      <c r="F194" s="109">
        <f>D194*E194</f>
        <v>912.0600000000001</v>
      </c>
    </row>
    <row r="195" spans="1:6" ht="12.75">
      <c r="A195" s="122" t="s">
        <v>42</v>
      </c>
      <c r="B195" s="30" t="s">
        <v>43</v>
      </c>
      <c r="C195" s="8" t="s">
        <v>22</v>
      </c>
      <c r="D195" s="123">
        <v>550</v>
      </c>
      <c r="E195" s="131">
        <v>50.67</v>
      </c>
      <c r="F195" s="109">
        <f>D195*E195</f>
        <v>27868.5</v>
      </c>
    </row>
    <row r="196" spans="1:6" ht="12.75">
      <c r="A196" s="169" t="s">
        <v>98</v>
      </c>
      <c r="B196" s="30" t="s">
        <v>43</v>
      </c>
      <c r="C196" s="170" t="s">
        <v>22</v>
      </c>
      <c r="D196" s="171">
        <v>120</v>
      </c>
      <c r="E196" s="131">
        <v>50.67</v>
      </c>
      <c r="F196" s="172">
        <f>+D196*E196</f>
        <v>6080.400000000001</v>
      </c>
    </row>
    <row r="197" spans="1:6" ht="12.75">
      <c r="A197" s="30" t="s">
        <v>88</v>
      </c>
      <c r="B197" s="30" t="s">
        <v>166</v>
      </c>
      <c r="C197" s="8" t="s">
        <v>22</v>
      </c>
      <c r="D197" s="75">
        <v>40</v>
      </c>
      <c r="E197" s="76">
        <v>16.04</v>
      </c>
      <c r="F197" s="173">
        <f>D197*E197</f>
        <v>641.5999999999999</v>
      </c>
    </row>
    <row r="198" spans="1:6" ht="12.75">
      <c r="A198" s="30" t="s">
        <v>88</v>
      </c>
      <c r="B198" s="30" t="s">
        <v>166</v>
      </c>
      <c r="C198" s="8" t="s">
        <v>22</v>
      </c>
      <c r="D198" s="123">
        <v>24200</v>
      </c>
      <c r="E198" s="76">
        <v>16.04</v>
      </c>
      <c r="F198" s="173">
        <f>D198*E198</f>
        <v>388168</v>
      </c>
    </row>
    <row r="199" spans="1:6" ht="12.75">
      <c r="A199" s="94" t="s">
        <v>46</v>
      </c>
      <c r="B199" s="30" t="s">
        <v>47</v>
      </c>
      <c r="C199" s="128" t="s">
        <v>22</v>
      </c>
      <c r="D199" s="131">
        <v>20</v>
      </c>
      <c r="E199" s="131">
        <v>12</v>
      </c>
      <c r="F199" s="172">
        <f>+D199*E199</f>
        <v>240</v>
      </c>
    </row>
    <row r="200" spans="1:6" ht="12.75">
      <c r="A200" s="30" t="s">
        <v>86</v>
      </c>
      <c r="B200" s="30" t="s">
        <v>167</v>
      </c>
      <c r="C200" s="128" t="s">
        <v>97</v>
      </c>
      <c r="D200" s="131">
        <v>14</v>
      </c>
      <c r="E200" s="154">
        <v>7.08</v>
      </c>
      <c r="F200" s="172">
        <f>+D200*E200</f>
        <v>99.12</v>
      </c>
    </row>
    <row r="201" spans="1:6" ht="12.75">
      <c r="A201" s="94" t="s">
        <v>52</v>
      </c>
      <c r="B201" s="30" t="s">
        <v>168</v>
      </c>
      <c r="C201" s="128" t="s">
        <v>5</v>
      </c>
      <c r="D201" s="131">
        <v>2800</v>
      </c>
      <c r="E201" s="154">
        <v>1.47</v>
      </c>
      <c r="F201" s="153">
        <f>+D201*E201</f>
        <v>4116</v>
      </c>
    </row>
    <row r="202" spans="1:6" ht="12.75">
      <c r="A202" s="91" t="s">
        <v>37</v>
      </c>
      <c r="B202" s="30" t="s">
        <v>174</v>
      </c>
      <c r="C202" s="128" t="s">
        <v>38</v>
      </c>
      <c r="D202" s="131">
        <v>6</v>
      </c>
      <c r="E202" s="131">
        <v>290.1</v>
      </c>
      <c r="F202" s="153">
        <f>+D202*E202</f>
        <v>1740.6000000000001</v>
      </c>
    </row>
    <row r="203" spans="1:6" ht="12.75">
      <c r="A203" s="91" t="s">
        <v>37</v>
      </c>
      <c r="B203" s="30" t="s">
        <v>174</v>
      </c>
      <c r="C203" s="155" t="s">
        <v>38</v>
      </c>
      <c r="D203" s="168">
        <v>8</v>
      </c>
      <c r="E203" s="131">
        <v>290.1</v>
      </c>
      <c r="F203" s="173">
        <f>D203*E203</f>
        <v>2320.8</v>
      </c>
    </row>
    <row r="204" spans="1:6" ht="12.75">
      <c r="A204" s="91" t="s">
        <v>37</v>
      </c>
      <c r="B204" s="30" t="s">
        <v>174</v>
      </c>
      <c r="C204" s="8" t="s">
        <v>38</v>
      </c>
      <c r="D204" s="75">
        <v>8</v>
      </c>
      <c r="E204" s="131">
        <v>290.1</v>
      </c>
      <c r="F204" s="109">
        <v>2934.08</v>
      </c>
    </row>
    <row r="205" spans="1:6" ht="12.75">
      <c r="A205" s="91" t="s">
        <v>37</v>
      </c>
      <c r="B205" s="30" t="s">
        <v>174</v>
      </c>
      <c r="C205" s="8" t="s">
        <v>38</v>
      </c>
      <c r="D205" s="75">
        <v>8</v>
      </c>
      <c r="E205" s="131">
        <v>290.1</v>
      </c>
      <c r="F205" s="109">
        <f>D205*E205</f>
        <v>2320.8</v>
      </c>
    </row>
    <row r="206" spans="1:6" ht="12.75">
      <c r="A206" s="91" t="s">
        <v>37</v>
      </c>
      <c r="B206" s="30" t="s">
        <v>174</v>
      </c>
      <c r="C206" s="8" t="s">
        <v>38</v>
      </c>
      <c r="D206" s="75">
        <v>2</v>
      </c>
      <c r="E206" s="131">
        <v>290.1</v>
      </c>
      <c r="F206" s="109">
        <f>D206*E206</f>
        <v>580.2</v>
      </c>
    </row>
    <row r="207" spans="1:6" ht="12.75">
      <c r="A207" s="174" t="s">
        <v>123</v>
      </c>
      <c r="B207" s="175" t="s">
        <v>124</v>
      </c>
      <c r="C207" s="8" t="s">
        <v>34</v>
      </c>
      <c r="D207" s="123">
        <v>55000</v>
      </c>
      <c r="E207" s="123">
        <v>0.81</v>
      </c>
      <c r="F207" s="109">
        <f>D207*E207</f>
        <v>44550</v>
      </c>
    </row>
    <row r="208" ht="12.75">
      <c r="F208" s="176"/>
    </row>
  </sheetData>
  <sheetProtection/>
  <mergeCells count="7">
    <mergeCell ref="D54:E54"/>
    <mergeCell ref="K54:L54"/>
    <mergeCell ref="B5:D5"/>
    <mergeCell ref="A1:F1"/>
    <mergeCell ref="A2:F2"/>
    <mergeCell ref="A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O202"/>
  <sheetViews>
    <sheetView zoomScalePageLayoutView="0" workbookViewId="0" topLeftCell="A42">
      <selection activeCell="B13" sqref="B13"/>
    </sheetView>
  </sheetViews>
  <sheetFormatPr defaultColWidth="11.421875" defaultRowHeight="15"/>
  <cols>
    <col min="1" max="1" width="12.140625" style="57" bestFit="1" customWidth="1"/>
    <col min="2" max="2" width="40.8515625" style="57" customWidth="1"/>
    <col min="3" max="3" width="8.140625" style="57" bestFit="1" customWidth="1"/>
    <col min="4" max="5" width="12.7109375" style="57" customWidth="1"/>
    <col min="6" max="6" width="12.7109375" style="176" customWidth="1"/>
    <col min="7" max="7" width="11.421875" style="57" customWidth="1"/>
    <col min="8" max="8" width="12.140625" style="57" bestFit="1" customWidth="1"/>
    <col min="9" max="9" width="40.8515625" style="57" customWidth="1"/>
    <col min="10" max="10" width="8.140625" style="57" bestFit="1" customWidth="1"/>
    <col min="11" max="13" width="12.7109375" style="57" customWidth="1"/>
    <col min="14" max="16384" width="11.421875" style="57" customWidth="1"/>
  </cols>
  <sheetData>
    <row r="1" spans="1:6" ht="12.75">
      <c r="A1" s="362" t="s">
        <v>0</v>
      </c>
      <c r="B1" s="362"/>
      <c r="C1" s="362"/>
      <c r="D1" s="362"/>
      <c r="E1" s="362"/>
      <c r="F1" s="362"/>
    </row>
    <row r="2" spans="1:6" ht="12.75">
      <c r="A2" s="363" t="s">
        <v>1</v>
      </c>
      <c r="B2" s="363"/>
      <c r="C2" s="363"/>
      <c r="D2" s="363"/>
      <c r="E2" s="363"/>
      <c r="F2" s="363"/>
    </row>
    <row r="3" spans="1:6" ht="12.75">
      <c r="A3" s="366" t="s">
        <v>54</v>
      </c>
      <c r="B3" s="366"/>
      <c r="C3" s="366"/>
      <c r="D3" s="366"/>
      <c r="E3" s="366"/>
      <c r="F3" s="366"/>
    </row>
    <row r="4" spans="1:6" ht="12.75">
      <c r="A4" s="69" t="s">
        <v>2</v>
      </c>
      <c r="B4" s="361" t="s">
        <v>55</v>
      </c>
      <c r="C4" s="361"/>
      <c r="D4" s="361"/>
      <c r="E4" s="361"/>
      <c r="F4" s="361"/>
    </row>
    <row r="5" spans="1:6" ht="12.75">
      <c r="A5" s="69" t="s">
        <v>62</v>
      </c>
      <c r="B5" s="365" t="s">
        <v>63</v>
      </c>
      <c r="C5" s="365"/>
      <c r="D5" s="365"/>
      <c r="E5" s="69"/>
      <c r="F5" s="16"/>
    </row>
    <row r="6" spans="1:6" ht="12.75">
      <c r="A6" s="69" t="s">
        <v>3</v>
      </c>
      <c r="B6" s="57" t="s">
        <v>122</v>
      </c>
      <c r="C6" s="20"/>
      <c r="D6" s="20"/>
      <c r="E6" s="69"/>
      <c r="F6" s="16"/>
    </row>
    <row r="7" spans="1:6" ht="12.75">
      <c r="A7" s="69" t="s">
        <v>4</v>
      </c>
      <c r="B7" s="2" t="s">
        <v>64</v>
      </c>
      <c r="E7" s="69"/>
      <c r="F7" s="16"/>
    </row>
    <row r="8" spans="1:6" ht="12.75">
      <c r="A8" s="69" t="s">
        <v>6</v>
      </c>
      <c r="B8" s="2"/>
      <c r="E8" s="69"/>
      <c r="F8" s="21"/>
    </row>
    <row r="9" spans="1:6" ht="12.75">
      <c r="A9" s="69" t="s">
        <v>7</v>
      </c>
      <c r="B9" s="2" t="s">
        <v>8</v>
      </c>
      <c r="C9" s="70"/>
      <c r="D9" s="70"/>
      <c r="E9" s="70"/>
      <c r="F9" s="85"/>
    </row>
    <row r="10" spans="1:6" ht="12.75">
      <c r="A10" s="181" t="s">
        <v>9</v>
      </c>
      <c r="B10" s="181" t="s">
        <v>78</v>
      </c>
      <c r="C10" s="181" t="s">
        <v>11</v>
      </c>
      <c r="D10" s="181" t="s">
        <v>12</v>
      </c>
      <c r="E10" s="181" t="s">
        <v>79</v>
      </c>
      <c r="F10" s="181" t="s">
        <v>80</v>
      </c>
    </row>
    <row r="11" spans="1:6" ht="12.75">
      <c r="A11" s="188" t="s">
        <v>81</v>
      </c>
      <c r="B11" s="189"/>
      <c r="C11" s="189"/>
      <c r="D11" s="189"/>
      <c r="E11" s="189"/>
      <c r="F11" s="190"/>
    </row>
    <row r="12" spans="1:15" ht="12.75">
      <c r="A12" s="91" t="s">
        <v>15</v>
      </c>
      <c r="B12" s="30" t="s">
        <v>16</v>
      </c>
      <c r="C12" s="128" t="s">
        <v>17</v>
      </c>
      <c r="D12" s="131">
        <v>0.4</v>
      </c>
      <c r="E12" s="131">
        <v>399.09</v>
      </c>
      <c r="F12" s="129">
        <f aca="true" t="shared" si="0" ref="F12:F18">ROUND(D12*E12,2)</f>
        <v>159.64</v>
      </c>
      <c r="H12" s="57">
        <v>399.09</v>
      </c>
      <c r="O12" s="57">
        <v>135657.4</v>
      </c>
    </row>
    <row r="13" spans="1:8" ht="12.75">
      <c r="A13" s="91" t="s">
        <v>18</v>
      </c>
      <c r="B13" s="30" t="s">
        <v>145</v>
      </c>
      <c r="C13" s="128" t="s">
        <v>19</v>
      </c>
      <c r="D13" s="131">
        <v>25</v>
      </c>
      <c r="E13" s="131">
        <v>22.63</v>
      </c>
      <c r="F13" s="129">
        <f t="shared" si="0"/>
        <v>565.75</v>
      </c>
      <c r="H13" s="57">
        <v>22.63</v>
      </c>
    </row>
    <row r="14" spans="1:8" ht="12.75">
      <c r="A14" s="91" t="s">
        <v>20</v>
      </c>
      <c r="B14" s="30" t="s">
        <v>21</v>
      </c>
      <c r="C14" s="128" t="s">
        <v>22</v>
      </c>
      <c r="D14" s="131">
        <v>90</v>
      </c>
      <c r="E14" s="131">
        <v>1.41</v>
      </c>
      <c r="F14" s="129">
        <f t="shared" si="0"/>
        <v>126.9</v>
      </c>
      <c r="H14" s="57">
        <v>1.41</v>
      </c>
    </row>
    <row r="15" spans="1:8" ht="25.5">
      <c r="A15" s="91" t="s">
        <v>23</v>
      </c>
      <c r="B15" s="66" t="s">
        <v>198</v>
      </c>
      <c r="C15" s="128" t="s">
        <v>24</v>
      </c>
      <c r="D15" s="131">
        <v>11472</v>
      </c>
      <c r="E15" s="131">
        <v>0.37</v>
      </c>
      <c r="F15" s="129">
        <f t="shared" si="0"/>
        <v>4244.64</v>
      </c>
      <c r="H15" s="57">
        <v>0.37</v>
      </c>
    </row>
    <row r="16" spans="1:8" ht="25.5">
      <c r="A16" s="91" t="s">
        <v>23</v>
      </c>
      <c r="B16" s="66" t="s">
        <v>151</v>
      </c>
      <c r="C16" s="128" t="s">
        <v>24</v>
      </c>
      <c r="D16" s="131">
        <v>0</v>
      </c>
      <c r="E16" s="131">
        <v>0.3</v>
      </c>
      <c r="F16" s="129">
        <f>ROUND(D16*E16,2)</f>
        <v>0</v>
      </c>
      <c r="H16" s="57">
        <v>0.3</v>
      </c>
    </row>
    <row r="17" spans="1:8" ht="25.5">
      <c r="A17" s="91" t="s">
        <v>25</v>
      </c>
      <c r="B17" s="30" t="s">
        <v>26</v>
      </c>
      <c r="C17" s="128" t="s">
        <v>22</v>
      </c>
      <c r="D17" s="131">
        <v>1800</v>
      </c>
      <c r="E17" s="131">
        <v>5.61</v>
      </c>
      <c r="F17" s="129">
        <f t="shared" si="0"/>
        <v>10098</v>
      </c>
      <c r="H17" s="57">
        <v>5.61</v>
      </c>
    </row>
    <row r="18" spans="1:8" ht="38.25">
      <c r="A18" s="91" t="s">
        <v>27</v>
      </c>
      <c r="B18" s="66" t="s">
        <v>153</v>
      </c>
      <c r="C18" s="128" t="s">
        <v>24</v>
      </c>
      <c r="D18" s="131">
        <v>90000</v>
      </c>
      <c r="E18" s="131">
        <v>0.3</v>
      </c>
      <c r="F18" s="129">
        <f t="shared" si="0"/>
        <v>27000</v>
      </c>
      <c r="H18" s="57">
        <v>0.3</v>
      </c>
    </row>
    <row r="19" spans="1:6" ht="12.75">
      <c r="A19" s="185" t="s">
        <v>131</v>
      </c>
      <c r="B19" s="186"/>
      <c r="C19" s="186"/>
      <c r="D19" s="186"/>
      <c r="E19" s="186"/>
      <c r="F19" s="187"/>
    </row>
    <row r="20" spans="1:8" ht="12.75">
      <c r="A20" s="91" t="s">
        <v>146</v>
      </c>
      <c r="B20" s="66" t="s">
        <v>147</v>
      </c>
      <c r="C20" s="128" t="s">
        <v>22</v>
      </c>
      <c r="D20" s="147"/>
      <c r="E20" s="131">
        <v>15.9</v>
      </c>
      <c r="F20" s="129">
        <f aca="true" t="shared" si="1" ref="F20:F50">ROUND(D20*E20,2)</f>
        <v>0</v>
      </c>
      <c r="H20" s="57">
        <v>15.9</v>
      </c>
    </row>
    <row r="21" spans="1:8" ht="12.75">
      <c r="A21" s="91" t="s">
        <v>35</v>
      </c>
      <c r="B21" s="30" t="s">
        <v>36</v>
      </c>
      <c r="C21" s="128" t="s">
        <v>22</v>
      </c>
      <c r="D21" s="131">
        <v>2.6</v>
      </c>
      <c r="E21" s="131">
        <v>41.9</v>
      </c>
      <c r="F21" s="129">
        <f t="shared" si="1"/>
        <v>108.94</v>
      </c>
      <c r="H21" s="57">
        <v>42.67</v>
      </c>
    </row>
    <row r="22" spans="1:8" ht="12.75">
      <c r="A22" s="91" t="s">
        <v>148</v>
      </c>
      <c r="B22" s="30" t="s">
        <v>40</v>
      </c>
      <c r="C22" s="128" t="s">
        <v>22</v>
      </c>
      <c r="D22" s="147"/>
      <c r="E22" s="131">
        <v>2.51</v>
      </c>
      <c r="F22" s="129">
        <f t="shared" si="1"/>
        <v>0</v>
      </c>
      <c r="H22" s="57">
        <v>2.51</v>
      </c>
    </row>
    <row r="23" spans="1:8" ht="12.75">
      <c r="A23" s="91" t="s">
        <v>150</v>
      </c>
      <c r="B23" s="30" t="s">
        <v>41</v>
      </c>
      <c r="C23" s="128" t="s">
        <v>22</v>
      </c>
      <c r="D23" s="131">
        <v>480</v>
      </c>
      <c r="E23" s="131">
        <v>5.78</v>
      </c>
      <c r="F23" s="129">
        <f t="shared" si="1"/>
        <v>2774.4</v>
      </c>
      <c r="H23" s="57">
        <v>5.78</v>
      </c>
    </row>
    <row r="24" spans="1:8" ht="12.75">
      <c r="A24" s="91" t="s">
        <v>39</v>
      </c>
      <c r="B24" s="30" t="s">
        <v>188</v>
      </c>
      <c r="C24" s="128" t="s">
        <v>22</v>
      </c>
      <c r="D24" s="131"/>
      <c r="E24" s="131">
        <v>1.4</v>
      </c>
      <c r="F24" s="129">
        <f t="shared" si="1"/>
        <v>0</v>
      </c>
      <c r="H24" s="57">
        <v>1.4</v>
      </c>
    </row>
    <row r="25" spans="1:8" ht="25.5">
      <c r="A25" s="87" t="s">
        <v>156</v>
      </c>
      <c r="B25" s="66" t="s">
        <v>157</v>
      </c>
      <c r="C25" s="120" t="s">
        <v>49</v>
      </c>
      <c r="D25" s="121"/>
      <c r="E25" s="121">
        <v>0.3</v>
      </c>
      <c r="F25" s="129">
        <f t="shared" si="1"/>
        <v>0</v>
      </c>
      <c r="H25" s="57">
        <v>0.3</v>
      </c>
    </row>
    <row r="26" spans="1:8" ht="25.5">
      <c r="A26" s="122" t="s">
        <v>66</v>
      </c>
      <c r="B26" s="30" t="s">
        <v>26</v>
      </c>
      <c r="C26" s="8" t="s">
        <v>22</v>
      </c>
      <c r="D26" s="75">
        <v>423.7</v>
      </c>
      <c r="E26" s="123">
        <v>5.61</v>
      </c>
      <c r="F26" s="129">
        <f t="shared" si="1"/>
        <v>2376.96</v>
      </c>
      <c r="H26" s="57">
        <v>5.61</v>
      </c>
    </row>
    <row r="27" spans="1:8" ht="38.25">
      <c r="A27" s="91" t="s">
        <v>27</v>
      </c>
      <c r="B27" s="66" t="s">
        <v>153</v>
      </c>
      <c r="C27" s="8" t="s">
        <v>49</v>
      </c>
      <c r="D27" s="75">
        <v>12711</v>
      </c>
      <c r="E27" s="123">
        <v>0.3</v>
      </c>
      <c r="F27" s="129">
        <f t="shared" si="1"/>
        <v>3813.3</v>
      </c>
      <c r="H27" s="57">
        <v>0.3</v>
      </c>
    </row>
    <row r="28" spans="1:8" ht="12.75">
      <c r="A28" s="91" t="s">
        <v>29</v>
      </c>
      <c r="B28" s="30" t="s">
        <v>28</v>
      </c>
      <c r="C28" s="128" t="s">
        <v>22</v>
      </c>
      <c r="D28" s="131">
        <v>200</v>
      </c>
      <c r="E28" s="131">
        <v>11.61</v>
      </c>
      <c r="F28" s="129">
        <f t="shared" si="1"/>
        <v>2322</v>
      </c>
      <c r="H28" s="57">
        <v>11.61</v>
      </c>
    </row>
    <row r="29" spans="1:8" ht="12.75">
      <c r="A29" s="91" t="s">
        <v>27</v>
      </c>
      <c r="B29" s="30" t="s">
        <v>169</v>
      </c>
      <c r="C29" s="128" t="s">
        <v>24</v>
      </c>
      <c r="D29" s="131">
        <v>10000</v>
      </c>
      <c r="E29" s="131">
        <v>0.27</v>
      </c>
      <c r="F29" s="129">
        <f t="shared" si="1"/>
        <v>2700</v>
      </c>
      <c r="H29" s="57">
        <v>0.27</v>
      </c>
    </row>
    <row r="30" spans="1:8" ht="12.75">
      <c r="A30" s="91" t="s">
        <v>159</v>
      </c>
      <c r="B30" s="30" t="s">
        <v>33</v>
      </c>
      <c r="C30" s="128" t="s">
        <v>22</v>
      </c>
      <c r="D30" s="131">
        <v>80</v>
      </c>
      <c r="E30" s="131">
        <v>14.42</v>
      </c>
      <c r="F30" s="129">
        <f t="shared" si="1"/>
        <v>1153.6</v>
      </c>
      <c r="H30" s="57">
        <v>14.42</v>
      </c>
    </row>
    <row r="31" spans="1:8" ht="12.75">
      <c r="A31" s="91" t="s">
        <v>27</v>
      </c>
      <c r="B31" s="30" t="s">
        <v>154</v>
      </c>
      <c r="C31" s="128" t="s">
        <v>49</v>
      </c>
      <c r="D31" s="131">
        <v>4000</v>
      </c>
      <c r="E31" s="131">
        <v>0.27</v>
      </c>
      <c r="F31" s="129">
        <f t="shared" si="1"/>
        <v>1080</v>
      </c>
      <c r="H31" s="57">
        <v>0.27</v>
      </c>
    </row>
    <row r="32" spans="1:8" ht="25.5">
      <c r="A32" s="94" t="s">
        <v>164</v>
      </c>
      <c r="B32" s="30" t="s">
        <v>165</v>
      </c>
      <c r="C32" s="128" t="s">
        <v>5</v>
      </c>
      <c r="D32" s="131">
        <v>0</v>
      </c>
      <c r="E32" s="131">
        <v>336.72</v>
      </c>
      <c r="F32" s="129">
        <f t="shared" si="1"/>
        <v>0</v>
      </c>
      <c r="H32" s="57">
        <v>336.72</v>
      </c>
    </row>
    <row r="33" spans="1:8" ht="25.5">
      <c r="A33" s="94" t="s">
        <v>164</v>
      </c>
      <c r="B33" s="30" t="s">
        <v>173</v>
      </c>
      <c r="C33" s="128" t="s">
        <v>5</v>
      </c>
      <c r="D33" s="131">
        <v>40</v>
      </c>
      <c r="E33" s="131">
        <v>604.66</v>
      </c>
      <c r="F33" s="129">
        <f>ROUND(D33*E33,2)</f>
        <v>24186.4</v>
      </c>
      <c r="H33" s="57">
        <v>604.66</v>
      </c>
    </row>
    <row r="34" spans="1:8" ht="12.75">
      <c r="A34" s="94" t="s">
        <v>46</v>
      </c>
      <c r="B34" s="30" t="s">
        <v>47</v>
      </c>
      <c r="C34" s="128" t="s">
        <v>22</v>
      </c>
      <c r="D34" s="147"/>
      <c r="E34" s="131">
        <v>12</v>
      </c>
      <c r="F34" s="129">
        <f t="shared" si="1"/>
        <v>0</v>
      </c>
      <c r="H34" s="57">
        <v>12</v>
      </c>
    </row>
    <row r="35" spans="1:8" ht="12.75">
      <c r="A35" s="91" t="s">
        <v>27</v>
      </c>
      <c r="B35" s="30" t="s">
        <v>155</v>
      </c>
      <c r="C35" s="128" t="s">
        <v>49</v>
      </c>
      <c r="D35" s="147"/>
      <c r="E35" s="131">
        <v>0.27</v>
      </c>
      <c r="F35" s="129">
        <f t="shared" si="1"/>
        <v>0</v>
      </c>
      <c r="H35" s="57">
        <v>0.27</v>
      </c>
    </row>
    <row r="36" spans="1:8" ht="25.5">
      <c r="A36" s="30" t="s">
        <v>142</v>
      </c>
      <c r="B36" s="30" t="s">
        <v>83</v>
      </c>
      <c r="C36" s="128" t="s">
        <v>22</v>
      </c>
      <c r="D36" s="131">
        <v>44</v>
      </c>
      <c r="E36" s="131">
        <v>207.98</v>
      </c>
      <c r="F36" s="129">
        <f t="shared" si="1"/>
        <v>9151.12</v>
      </c>
      <c r="H36" s="57">
        <v>207.98</v>
      </c>
    </row>
    <row r="37" spans="1:8" ht="25.5">
      <c r="A37" s="122" t="s">
        <v>45</v>
      </c>
      <c r="B37" s="30" t="s">
        <v>70</v>
      </c>
      <c r="C37" s="8" t="s">
        <v>71</v>
      </c>
      <c r="D37" s="75">
        <v>883.5</v>
      </c>
      <c r="E37" s="123">
        <v>2</v>
      </c>
      <c r="F37" s="129">
        <f t="shared" si="1"/>
        <v>1767</v>
      </c>
      <c r="H37" s="57">
        <v>2</v>
      </c>
    </row>
    <row r="38" spans="1:8" ht="12.75">
      <c r="A38" s="30" t="s">
        <v>88</v>
      </c>
      <c r="B38" s="30" t="s">
        <v>166</v>
      </c>
      <c r="C38" s="120" t="s">
        <v>22</v>
      </c>
      <c r="D38" s="121"/>
      <c r="E38" s="133">
        <v>16.04</v>
      </c>
      <c r="F38" s="129">
        <f t="shared" si="1"/>
        <v>0</v>
      </c>
      <c r="H38" s="57">
        <v>16.04</v>
      </c>
    </row>
    <row r="39" spans="1:8" ht="12.75">
      <c r="A39" s="91" t="s">
        <v>51</v>
      </c>
      <c r="B39" s="66" t="s">
        <v>171</v>
      </c>
      <c r="C39" s="120" t="s">
        <v>49</v>
      </c>
      <c r="D39" s="121"/>
      <c r="E39" s="121">
        <v>0.27</v>
      </c>
      <c r="F39" s="129">
        <f t="shared" si="1"/>
        <v>0</v>
      </c>
      <c r="H39" s="57">
        <v>0.27</v>
      </c>
    </row>
    <row r="40" spans="1:8" ht="12.75">
      <c r="A40" s="122" t="s">
        <v>42</v>
      </c>
      <c r="B40" s="30" t="s">
        <v>43</v>
      </c>
      <c r="C40" s="8" t="s">
        <v>22</v>
      </c>
      <c r="D40" s="75">
        <v>18</v>
      </c>
      <c r="E40" s="131">
        <v>56.4</v>
      </c>
      <c r="F40" s="129">
        <f t="shared" si="1"/>
        <v>1015.2</v>
      </c>
      <c r="H40" s="57">
        <v>56.4</v>
      </c>
    </row>
    <row r="41" spans="1:8" ht="12.75">
      <c r="A41" s="122" t="s">
        <v>51</v>
      </c>
      <c r="B41" s="30" t="s">
        <v>158</v>
      </c>
      <c r="C41" s="8" t="s">
        <v>49</v>
      </c>
      <c r="D41" s="75">
        <v>900</v>
      </c>
      <c r="E41" s="123">
        <v>0.27</v>
      </c>
      <c r="F41" s="129">
        <f t="shared" si="1"/>
        <v>243</v>
      </c>
      <c r="H41" s="57">
        <v>0.27</v>
      </c>
    </row>
    <row r="42" spans="1:8" ht="25.5">
      <c r="A42" s="131" t="s">
        <v>67</v>
      </c>
      <c r="B42" s="30" t="s">
        <v>132</v>
      </c>
      <c r="C42" s="8" t="s">
        <v>22</v>
      </c>
      <c r="D42" s="75">
        <v>12</v>
      </c>
      <c r="E42" s="123">
        <v>7.28</v>
      </c>
      <c r="F42" s="129">
        <f t="shared" si="1"/>
        <v>87.36</v>
      </c>
      <c r="H42" s="57">
        <v>7.64</v>
      </c>
    </row>
    <row r="43" spans="1:8" ht="38.25">
      <c r="A43" s="91" t="s">
        <v>133</v>
      </c>
      <c r="B43" s="30" t="s">
        <v>163</v>
      </c>
      <c r="C43" s="128" t="s">
        <v>22</v>
      </c>
      <c r="D43" s="131">
        <v>7.2</v>
      </c>
      <c r="E43" s="133">
        <v>180.89</v>
      </c>
      <c r="F43" s="129">
        <f t="shared" si="1"/>
        <v>1302.41</v>
      </c>
      <c r="H43" s="57">
        <v>180.89</v>
      </c>
    </row>
    <row r="44" spans="1:8" ht="12.75">
      <c r="A44" s="122" t="s">
        <v>59</v>
      </c>
      <c r="B44" s="30" t="s">
        <v>60</v>
      </c>
      <c r="C44" s="8" t="s">
        <v>22</v>
      </c>
      <c r="D44" s="75">
        <v>35</v>
      </c>
      <c r="E44" s="133">
        <v>125.96</v>
      </c>
      <c r="F44" s="129">
        <f t="shared" si="1"/>
        <v>4408.6</v>
      </c>
      <c r="H44" s="57">
        <v>125.96</v>
      </c>
    </row>
    <row r="45" spans="1:8" ht="12.75">
      <c r="A45" s="91" t="s">
        <v>160</v>
      </c>
      <c r="B45" s="30" t="s">
        <v>161</v>
      </c>
      <c r="C45" s="128" t="s">
        <v>22</v>
      </c>
      <c r="D45" s="147"/>
      <c r="E45" s="131">
        <v>159.02</v>
      </c>
      <c r="F45" s="129">
        <f t="shared" si="1"/>
        <v>0</v>
      </c>
      <c r="H45" s="57">
        <v>159.02</v>
      </c>
    </row>
    <row r="46" spans="1:8" ht="12.75">
      <c r="A46" s="91" t="s">
        <v>30</v>
      </c>
      <c r="B46" s="30" t="s">
        <v>31</v>
      </c>
      <c r="C46" s="128" t="s">
        <v>32</v>
      </c>
      <c r="D46" s="131">
        <v>300</v>
      </c>
      <c r="E46" s="131">
        <v>0.53</v>
      </c>
      <c r="F46" s="129">
        <f t="shared" si="1"/>
        <v>159</v>
      </c>
      <c r="H46" s="57">
        <v>0.53</v>
      </c>
    </row>
    <row r="47" spans="1:8" ht="25.5">
      <c r="A47" s="30" t="s">
        <v>48</v>
      </c>
      <c r="B47" s="30" t="s">
        <v>187</v>
      </c>
      <c r="C47" s="8" t="s">
        <v>34</v>
      </c>
      <c r="D47" s="75">
        <v>250</v>
      </c>
      <c r="E47" s="123">
        <v>20.27</v>
      </c>
      <c r="F47" s="129">
        <f t="shared" si="1"/>
        <v>5067.5</v>
      </c>
      <c r="H47" s="57">
        <v>20.27</v>
      </c>
    </row>
    <row r="48" spans="1:8" ht="25.5">
      <c r="A48" s="91" t="s">
        <v>50</v>
      </c>
      <c r="B48" s="66" t="s">
        <v>152</v>
      </c>
      <c r="C48" s="128" t="s">
        <v>49</v>
      </c>
      <c r="D48" s="131">
        <v>1875</v>
      </c>
      <c r="E48" s="131">
        <v>0.3</v>
      </c>
      <c r="F48" s="129">
        <f t="shared" si="1"/>
        <v>562.5</v>
      </c>
      <c r="H48" s="57">
        <v>0.3</v>
      </c>
    </row>
    <row r="49" spans="1:8" ht="12.75">
      <c r="A49" s="94" t="s">
        <v>52</v>
      </c>
      <c r="B49" s="30" t="s">
        <v>168</v>
      </c>
      <c r="C49" s="128" t="s">
        <v>5</v>
      </c>
      <c r="D49" s="147"/>
      <c r="E49" s="131">
        <v>1.47</v>
      </c>
      <c r="F49" s="129">
        <f t="shared" si="1"/>
        <v>0</v>
      </c>
      <c r="H49" s="57">
        <v>1.47</v>
      </c>
    </row>
    <row r="50" spans="1:8" ht="12.75">
      <c r="A50" s="91" t="s">
        <v>37</v>
      </c>
      <c r="B50" s="30" t="s">
        <v>174</v>
      </c>
      <c r="C50" s="8" t="s">
        <v>38</v>
      </c>
      <c r="D50" s="75">
        <v>8</v>
      </c>
      <c r="E50" s="131">
        <v>290.1</v>
      </c>
      <c r="F50" s="129">
        <f t="shared" si="1"/>
        <v>2320.8</v>
      </c>
      <c r="H50" s="57">
        <v>290.1</v>
      </c>
    </row>
    <row r="51" spans="1:6" ht="12.75">
      <c r="A51" s="91"/>
      <c r="B51" s="93"/>
      <c r="C51" s="128"/>
      <c r="D51" s="131"/>
      <c r="E51" s="131"/>
      <c r="F51" s="129"/>
    </row>
    <row r="52" spans="1:6" ht="12.75">
      <c r="A52" s="91"/>
      <c r="B52" s="93"/>
      <c r="C52" s="128"/>
      <c r="D52" s="131"/>
      <c r="E52" s="131"/>
      <c r="F52" s="129"/>
    </row>
    <row r="53" spans="1:6" ht="12.75">
      <c r="A53" s="91"/>
      <c r="B53" s="93"/>
      <c r="C53" s="128"/>
      <c r="D53" s="131"/>
      <c r="E53" s="131"/>
      <c r="F53" s="129"/>
    </row>
    <row r="54" spans="1:6" ht="12.75">
      <c r="A54" s="148"/>
      <c r="B54" s="149"/>
      <c r="C54" s="150"/>
      <c r="D54" s="326" t="s">
        <v>53</v>
      </c>
      <c r="E54" s="327"/>
      <c r="F54" s="151">
        <f>SUM(F12:F53)</f>
        <v>108795.02</v>
      </c>
    </row>
    <row r="55" spans="1:6" ht="12.75">
      <c r="A55" s="148"/>
      <c r="B55" s="149"/>
      <c r="C55" s="182"/>
      <c r="D55" s="182"/>
      <c r="E55" s="182"/>
      <c r="F55" s="183"/>
    </row>
    <row r="57" spans="1:6" ht="12.75">
      <c r="A57" s="91" t="s">
        <v>18</v>
      </c>
      <c r="B57" s="30" t="s">
        <v>145</v>
      </c>
      <c r="C57" s="8" t="s">
        <v>19</v>
      </c>
      <c r="D57" s="75">
        <v>130</v>
      </c>
      <c r="E57" s="131">
        <v>22.63</v>
      </c>
      <c r="F57" s="110">
        <f>D57*E57</f>
        <v>2941.9</v>
      </c>
    </row>
    <row r="58" spans="1:6" ht="12.75">
      <c r="A58" s="91" t="s">
        <v>18</v>
      </c>
      <c r="B58" s="30" t="s">
        <v>145</v>
      </c>
      <c r="C58" s="8" t="s">
        <v>19</v>
      </c>
      <c r="D58" s="75">
        <v>14</v>
      </c>
      <c r="E58" s="131">
        <v>22.63</v>
      </c>
      <c r="F58" s="110">
        <v>303.24</v>
      </c>
    </row>
    <row r="59" spans="1:6" ht="12.75">
      <c r="A59" s="91" t="s">
        <v>18</v>
      </c>
      <c r="B59" s="30" t="s">
        <v>145</v>
      </c>
      <c r="C59" s="8" t="s">
        <v>19</v>
      </c>
      <c r="D59" s="75">
        <v>25</v>
      </c>
      <c r="E59" s="131">
        <v>22.63</v>
      </c>
      <c r="F59" s="110">
        <f>D59*E59</f>
        <v>565.75</v>
      </c>
    </row>
    <row r="60" spans="1:6" ht="12.75">
      <c r="A60" s="91" t="s">
        <v>35</v>
      </c>
      <c r="B60" s="30" t="s">
        <v>36</v>
      </c>
      <c r="C60" s="8" t="s">
        <v>22</v>
      </c>
      <c r="D60" s="75">
        <v>8.2</v>
      </c>
      <c r="E60" s="131">
        <v>42.67</v>
      </c>
      <c r="F60" s="110">
        <f>D60*E60</f>
        <v>349.894</v>
      </c>
    </row>
    <row r="61" spans="1:6" ht="12.75">
      <c r="A61" s="91" t="s">
        <v>35</v>
      </c>
      <c r="B61" s="30" t="s">
        <v>36</v>
      </c>
      <c r="C61" s="8" t="s">
        <v>22</v>
      </c>
      <c r="D61" s="75">
        <v>1.6</v>
      </c>
      <c r="E61" s="131">
        <v>42.67</v>
      </c>
      <c r="F61" s="110">
        <v>98.96000000000001</v>
      </c>
    </row>
    <row r="62" spans="1:6" ht="12.75">
      <c r="A62" s="91" t="s">
        <v>35</v>
      </c>
      <c r="B62" s="30" t="s">
        <v>36</v>
      </c>
      <c r="C62" s="8" t="s">
        <v>22</v>
      </c>
      <c r="D62" s="75">
        <v>2.6</v>
      </c>
      <c r="E62" s="131">
        <v>42.67</v>
      </c>
      <c r="F62" s="110">
        <f>D62*E62</f>
        <v>110.94200000000001</v>
      </c>
    </row>
    <row r="63" spans="1:6" ht="12.75">
      <c r="A63" s="91" t="s">
        <v>35</v>
      </c>
      <c r="B63" s="30" t="s">
        <v>36</v>
      </c>
      <c r="C63" s="128" t="s">
        <v>22</v>
      </c>
      <c r="D63" s="131">
        <v>50</v>
      </c>
      <c r="E63" s="131">
        <v>42.67</v>
      </c>
      <c r="F63" s="153">
        <f>+D63*E63</f>
        <v>2133.5</v>
      </c>
    </row>
    <row r="64" spans="1:6" ht="12.75">
      <c r="A64" s="91" t="s">
        <v>35</v>
      </c>
      <c r="B64" s="30" t="s">
        <v>36</v>
      </c>
      <c r="C64" s="128" t="s">
        <v>22</v>
      </c>
      <c r="D64" s="131">
        <v>45</v>
      </c>
      <c r="E64" s="131">
        <v>42.67</v>
      </c>
      <c r="F64" s="153">
        <f>+D64*E64</f>
        <v>1920.15</v>
      </c>
    </row>
    <row r="65" spans="1:6" ht="12.75">
      <c r="A65" s="91" t="s">
        <v>35</v>
      </c>
      <c r="B65" s="30" t="s">
        <v>36</v>
      </c>
      <c r="C65" s="8" t="s">
        <v>22</v>
      </c>
      <c r="D65" s="75">
        <v>3</v>
      </c>
      <c r="E65" s="131">
        <v>42.67</v>
      </c>
      <c r="F65" s="110">
        <f>D65*E65</f>
        <v>128.01</v>
      </c>
    </row>
    <row r="66" spans="1:6" ht="12.75">
      <c r="A66" s="91" t="s">
        <v>146</v>
      </c>
      <c r="B66" s="66" t="s">
        <v>147</v>
      </c>
      <c r="C66" s="128" t="s">
        <v>22</v>
      </c>
      <c r="D66" s="131">
        <f>180*0.15</f>
        <v>27</v>
      </c>
      <c r="E66" s="154">
        <v>15.9</v>
      </c>
      <c r="F66" s="153">
        <f>+D66*E66</f>
        <v>429.3</v>
      </c>
    </row>
    <row r="67" spans="1:6" ht="12.75">
      <c r="A67" s="91" t="s">
        <v>15</v>
      </c>
      <c r="B67" s="30" t="s">
        <v>16</v>
      </c>
      <c r="C67" s="8" t="s">
        <v>17</v>
      </c>
      <c r="D67" s="75">
        <v>0.5</v>
      </c>
      <c r="E67" s="131">
        <v>399.09</v>
      </c>
      <c r="F67" s="110">
        <f>D67*E67</f>
        <v>199.545</v>
      </c>
    </row>
    <row r="68" spans="1:6" ht="12.75">
      <c r="A68" s="91" t="s">
        <v>15</v>
      </c>
      <c r="B68" s="30" t="s">
        <v>16</v>
      </c>
      <c r="C68" s="8" t="s">
        <v>17</v>
      </c>
      <c r="D68" s="75">
        <v>0.3</v>
      </c>
      <c r="E68" s="131">
        <v>399.09</v>
      </c>
      <c r="F68" s="110">
        <v>114.207</v>
      </c>
    </row>
    <row r="69" spans="1:6" ht="12.75">
      <c r="A69" s="91" t="s">
        <v>15</v>
      </c>
      <c r="B69" s="30" t="s">
        <v>16</v>
      </c>
      <c r="C69" s="8" t="s">
        <v>17</v>
      </c>
      <c r="D69" s="75">
        <v>40</v>
      </c>
      <c r="E69" s="131">
        <v>399.09</v>
      </c>
      <c r="F69" s="110">
        <f>D69*E69</f>
        <v>15963.599999999999</v>
      </c>
    </row>
    <row r="70" spans="1:6" ht="12.75">
      <c r="A70" s="91" t="s">
        <v>15</v>
      </c>
      <c r="B70" s="30" t="s">
        <v>16</v>
      </c>
      <c r="C70" s="128" t="s">
        <v>17</v>
      </c>
      <c r="D70" s="131">
        <v>0.5</v>
      </c>
      <c r="E70" s="131">
        <v>399.09</v>
      </c>
      <c r="F70" s="153">
        <f>D70*E70</f>
        <v>199.545</v>
      </c>
    </row>
    <row r="71" spans="1:6" ht="12.75">
      <c r="A71" s="91" t="s">
        <v>15</v>
      </c>
      <c r="B71" s="30" t="s">
        <v>16</v>
      </c>
      <c r="C71" s="128" t="s">
        <v>17</v>
      </c>
      <c r="D71" s="131">
        <v>4.2</v>
      </c>
      <c r="E71" s="131">
        <v>399.09</v>
      </c>
      <c r="F71" s="153">
        <f>D71*E71</f>
        <v>1676.1779999999999</v>
      </c>
    </row>
    <row r="72" spans="1:6" ht="12.75">
      <c r="A72" s="91" t="s">
        <v>15</v>
      </c>
      <c r="B72" s="30" t="s">
        <v>16</v>
      </c>
      <c r="C72" s="8" t="s">
        <v>17</v>
      </c>
      <c r="D72" s="75">
        <v>0.4</v>
      </c>
      <c r="E72" s="131">
        <v>399.09</v>
      </c>
      <c r="F72" s="110">
        <f>D72*E72</f>
        <v>159.636</v>
      </c>
    </row>
    <row r="73" spans="1:6" ht="12.75">
      <c r="A73" s="91" t="s">
        <v>15</v>
      </c>
      <c r="B73" s="30" t="s">
        <v>16</v>
      </c>
      <c r="C73" s="128" t="s">
        <v>17</v>
      </c>
      <c r="D73" s="131">
        <v>1.15</v>
      </c>
      <c r="E73" s="131">
        <v>399.09</v>
      </c>
      <c r="F73" s="153">
        <f>+D73*E73</f>
        <v>458.95349999999996</v>
      </c>
    </row>
    <row r="74" spans="1:6" ht="12.75">
      <c r="A74" s="91" t="s">
        <v>20</v>
      </c>
      <c r="B74" s="30" t="s">
        <v>21</v>
      </c>
      <c r="C74" s="8" t="s">
        <v>22</v>
      </c>
      <c r="D74" s="75">
        <v>650</v>
      </c>
      <c r="E74" s="76">
        <v>1.41</v>
      </c>
      <c r="F74" s="110">
        <f>D74*E74</f>
        <v>916.5</v>
      </c>
    </row>
    <row r="75" spans="1:6" ht="12.75">
      <c r="A75" s="91" t="s">
        <v>20</v>
      </c>
      <c r="B75" s="30" t="s">
        <v>21</v>
      </c>
      <c r="C75" s="8" t="s">
        <v>22</v>
      </c>
      <c r="D75" s="75">
        <v>80</v>
      </c>
      <c r="E75" s="76">
        <v>1.41</v>
      </c>
      <c r="F75" s="110">
        <v>154.4</v>
      </c>
    </row>
    <row r="76" spans="1:6" ht="12.75">
      <c r="A76" s="91" t="s">
        <v>20</v>
      </c>
      <c r="B76" s="30" t="s">
        <v>21</v>
      </c>
      <c r="C76" s="8" t="s">
        <v>22</v>
      </c>
      <c r="D76" s="75">
        <v>90</v>
      </c>
      <c r="E76" s="76">
        <v>1.41</v>
      </c>
      <c r="F76" s="110">
        <f>D76*E76</f>
        <v>126.89999999999999</v>
      </c>
    </row>
    <row r="77" spans="1:6" ht="12.75">
      <c r="A77" s="91" t="s">
        <v>20</v>
      </c>
      <c r="B77" s="30" t="s">
        <v>21</v>
      </c>
      <c r="C77" s="128" t="s">
        <v>22</v>
      </c>
      <c r="D77" s="131">
        <v>40</v>
      </c>
      <c r="E77" s="76">
        <v>1.41</v>
      </c>
      <c r="F77" s="153">
        <f>D77*E77</f>
        <v>56.4</v>
      </c>
    </row>
    <row r="78" spans="1:6" ht="12.75">
      <c r="A78" s="91" t="s">
        <v>20</v>
      </c>
      <c r="B78" s="30" t="s">
        <v>21</v>
      </c>
      <c r="C78" s="128" t="s">
        <v>22</v>
      </c>
      <c r="D78" s="154">
        <v>500000</v>
      </c>
      <c r="E78" s="76">
        <v>1.41</v>
      </c>
      <c r="F78" s="153">
        <f>D78*E78</f>
        <v>705000</v>
      </c>
    </row>
    <row r="79" spans="1:6" ht="12.75">
      <c r="A79" s="91" t="s">
        <v>20</v>
      </c>
      <c r="B79" s="30" t="s">
        <v>21</v>
      </c>
      <c r="C79" s="8" t="s">
        <v>22</v>
      </c>
      <c r="D79" s="75">
        <v>90</v>
      </c>
      <c r="E79" s="76">
        <v>1.41</v>
      </c>
      <c r="F79" s="110">
        <f>D79*E79</f>
        <v>126.89999999999999</v>
      </c>
    </row>
    <row r="80" spans="1:6" ht="12.75">
      <c r="A80" s="91" t="s">
        <v>150</v>
      </c>
      <c r="B80" s="30" t="s">
        <v>41</v>
      </c>
      <c r="C80" s="128" t="s">
        <v>22</v>
      </c>
      <c r="D80" s="131">
        <v>300</v>
      </c>
      <c r="E80" s="154">
        <v>5.92</v>
      </c>
      <c r="F80" s="153">
        <f>+D80*E80</f>
        <v>1776</v>
      </c>
    </row>
    <row r="81" spans="1:6" ht="12.75">
      <c r="A81" s="91" t="s">
        <v>150</v>
      </c>
      <c r="B81" s="30" t="s">
        <v>41</v>
      </c>
      <c r="C81" s="128" t="s">
        <v>22</v>
      </c>
      <c r="D81" s="131">
        <v>250</v>
      </c>
      <c r="E81" s="154">
        <v>5.92</v>
      </c>
      <c r="F81" s="153">
        <f>+D81*E81</f>
        <v>1480</v>
      </c>
    </row>
    <row r="82" spans="1:6" ht="25.5">
      <c r="A82" s="131" t="s">
        <v>67</v>
      </c>
      <c r="B82" s="30" t="s">
        <v>132</v>
      </c>
      <c r="C82" s="155" t="s">
        <v>22</v>
      </c>
      <c r="D82" s="156">
        <v>13200</v>
      </c>
      <c r="E82" s="156">
        <v>7.28</v>
      </c>
      <c r="F82" s="157">
        <f>D82*E82</f>
        <v>96096</v>
      </c>
    </row>
    <row r="83" spans="1:6" ht="12.75">
      <c r="A83" s="91" t="s">
        <v>20</v>
      </c>
      <c r="B83" s="30" t="s">
        <v>21</v>
      </c>
      <c r="C83" s="128" t="s">
        <v>22</v>
      </c>
      <c r="D83" s="131">
        <v>500</v>
      </c>
      <c r="E83" s="131">
        <v>1.41</v>
      </c>
      <c r="F83" s="129">
        <f>+D83*E83</f>
        <v>705</v>
      </c>
    </row>
    <row r="84" spans="1:6" ht="12.75">
      <c r="A84" s="91" t="s">
        <v>150</v>
      </c>
      <c r="B84" s="30" t="s">
        <v>41</v>
      </c>
      <c r="C84" s="8" t="s">
        <v>22</v>
      </c>
      <c r="D84" s="75">
        <v>250</v>
      </c>
      <c r="E84" s="76">
        <v>5.92</v>
      </c>
      <c r="F84" s="110">
        <f>D84*E84</f>
        <v>1480</v>
      </c>
    </row>
    <row r="85" spans="1:6" ht="12.75">
      <c r="A85" s="91" t="s">
        <v>150</v>
      </c>
      <c r="B85" s="30" t="s">
        <v>41</v>
      </c>
      <c r="C85" s="8" t="s">
        <v>22</v>
      </c>
      <c r="D85" s="75">
        <v>480</v>
      </c>
      <c r="E85" s="76">
        <v>5.92</v>
      </c>
      <c r="F85" s="110">
        <v>5328</v>
      </c>
    </row>
    <row r="86" spans="1:6" ht="12.75">
      <c r="A86" s="91" t="s">
        <v>150</v>
      </c>
      <c r="B86" s="30" t="s">
        <v>41</v>
      </c>
      <c r="C86" s="8" t="s">
        <v>22</v>
      </c>
      <c r="D86" s="75">
        <v>480</v>
      </c>
      <c r="E86" s="76">
        <v>5.92</v>
      </c>
      <c r="F86" s="110">
        <f>D86*E86</f>
        <v>2841.6</v>
      </c>
    </row>
    <row r="87" spans="1:6" ht="12.75">
      <c r="A87" s="91" t="s">
        <v>150</v>
      </c>
      <c r="B87" s="30" t="s">
        <v>41</v>
      </c>
      <c r="C87" s="8" t="s">
        <v>22</v>
      </c>
      <c r="D87" s="75">
        <v>40</v>
      </c>
      <c r="E87" s="76">
        <v>5.92</v>
      </c>
      <c r="F87" s="110">
        <f>D87*E87</f>
        <v>236.8</v>
      </c>
    </row>
    <row r="88" spans="1:6" ht="25.5">
      <c r="A88" s="131" t="s">
        <v>67</v>
      </c>
      <c r="B88" s="30" t="s">
        <v>132</v>
      </c>
      <c r="C88" s="8" t="s">
        <v>22</v>
      </c>
      <c r="D88" s="75">
        <v>320</v>
      </c>
      <c r="E88" s="156">
        <v>7.28</v>
      </c>
      <c r="F88" s="110">
        <f>D88*E88</f>
        <v>2329.6</v>
      </c>
    </row>
    <row r="89" spans="1:6" ht="25.5">
      <c r="A89" s="131" t="s">
        <v>67</v>
      </c>
      <c r="B89" s="30" t="s">
        <v>132</v>
      </c>
      <c r="C89" s="8" t="s">
        <v>22</v>
      </c>
      <c r="D89" s="75">
        <v>12</v>
      </c>
      <c r="E89" s="156">
        <v>7.28</v>
      </c>
      <c r="F89" s="110">
        <v>83.64</v>
      </c>
    </row>
    <row r="90" spans="1:6" ht="25.5">
      <c r="A90" s="131" t="s">
        <v>67</v>
      </c>
      <c r="B90" s="30" t="s">
        <v>132</v>
      </c>
      <c r="C90" s="8" t="s">
        <v>22</v>
      </c>
      <c r="D90" s="75">
        <v>12</v>
      </c>
      <c r="E90" s="156">
        <v>7.28</v>
      </c>
      <c r="F90" s="110">
        <f>D90*E90</f>
        <v>87.36</v>
      </c>
    </row>
    <row r="91" spans="1:6" ht="25.5">
      <c r="A91" s="131" t="s">
        <v>67</v>
      </c>
      <c r="B91" s="30" t="s">
        <v>132</v>
      </c>
      <c r="C91" s="8" t="s">
        <v>22</v>
      </c>
      <c r="D91" s="75">
        <v>30</v>
      </c>
      <c r="E91" s="156">
        <v>7.28</v>
      </c>
      <c r="F91" s="110">
        <f>D91*E91</f>
        <v>218.4</v>
      </c>
    </row>
    <row r="92" spans="1:6" ht="25.5">
      <c r="A92" s="131" t="s">
        <v>67</v>
      </c>
      <c r="B92" s="30" t="s">
        <v>132</v>
      </c>
      <c r="C92" s="128" t="s">
        <v>22</v>
      </c>
      <c r="D92" s="131">
        <v>1153.5</v>
      </c>
      <c r="E92" s="156">
        <v>7.28</v>
      </c>
      <c r="F92" s="153">
        <f>+D92*E92</f>
        <v>8397.48</v>
      </c>
    </row>
    <row r="93" spans="1:6" ht="25.5">
      <c r="A93" s="87" t="s">
        <v>156</v>
      </c>
      <c r="B93" s="66" t="s">
        <v>157</v>
      </c>
      <c r="C93" s="8" t="s">
        <v>49</v>
      </c>
      <c r="D93" s="75">
        <f>(650+250+320)*20</f>
        <v>24400</v>
      </c>
      <c r="E93" s="76">
        <v>0.37</v>
      </c>
      <c r="F93" s="110">
        <f>D93*E93</f>
        <v>9028</v>
      </c>
    </row>
    <row r="94" spans="1:6" ht="25.5">
      <c r="A94" s="87" t="s">
        <v>156</v>
      </c>
      <c r="B94" s="66" t="s">
        <v>157</v>
      </c>
      <c r="C94" s="8" t="s">
        <v>49</v>
      </c>
      <c r="D94" s="75">
        <v>11472</v>
      </c>
      <c r="E94" s="76">
        <v>0.37</v>
      </c>
      <c r="F94" s="110">
        <v>3212.1600000000003</v>
      </c>
    </row>
    <row r="95" spans="1:6" ht="25.5">
      <c r="A95" s="87" t="s">
        <v>156</v>
      </c>
      <c r="B95" s="66" t="s">
        <v>157</v>
      </c>
      <c r="C95" s="8" t="s">
        <v>49</v>
      </c>
      <c r="D95" s="75">
        <v>11472</v>
      </c>
      <c r="E95" s="76">
        <v>0.37</v>
      </c>
      <c r="F95" s="110">
        <f>D95*E95</f>
        <v>4244.64</v>
      </c>
    </row>
    <row r="96" spans="1:6" ht="25.5">
      <c r="A96" s="87" t="s">
        <v>156</v>
      </c>
      <c r="B96" s="66" t="s">
        <v>157</v>
      </c>
      <c r="C96" s="128" t="s">
        <v>24</v>
      </c>
      <c r="D96" s="131">
        <f>40*10</f>
        <v>400</v>
      </c>
      <c r="E96" s="76">
        <v>0.37</v>
      </c>
      <c r="F96" s="153">
        <f>D96*E96</f>
        <v>148</v>
      </c>
    </row>
    <row r="97" spans="1:6" ht="25.5">
      <c r="A97" s="87" t="s">
        <v>156</v>
      </c>
      <c r="B97" s="66" t="s">
        <v>157</v>
      </c>
      <c r="C97" s="128" t="s">
        <v>24</v>
      </c>
      <c r="D97" s="131">
        <f>+D96*10</f>
        <v>4000</v>
      </c>
      <c r="E97" s="76">
        <v>0.37</v>
      </c>
      <c r="F97" s="153">
        <f>D97*E97</f>
        <v>1480</v>
      </c>
    </row>
    <row r="98" spans="1:6" ht="25.5">
      <c r="A98" s="87" t="s">
        <v>156</v>
      </c>
      <c r="B98" s="66" t="s">
        <v>157</v>
      </c>
      <c r="C98" s="128" t="s">
        <v>49</v>
      </c>
      <c r="D98" s="131">
        <v>30000</v>
      </c>
      <c r="E98" s="76">
        <v>0.37</v>
      </c>
      <c r="F98" s="153">
        <f>+D98*E98</f>
        <v>11100</v>
      </c>
    </row>
    <row r="99" spans="1:6" ht="25.5">
      <c r="A99" s="87" t="s">
        <v>156</v>
      </c>
      <c r="B99" s="66" t="s">
        <v>157</v>
      </c>
      <c r="C99" s="8" t="s">
        <v>49</v>
      </c>
      <c r="D99" s="75">
        <f>163*20</f>
        <v>3260</v>
      </c>
      <c r="E99" s="76">
        <v>0.37</v>
      </c>
      <c r="F99" s="110">
        <f>D99*E99</f>
        <v>1206.2</v>
      </c>
    </row>
    <row r="100" spans="1:6" ht="25.5">
      <c r="A100" s="87" t="s">
        <v>156</v>
      </c>
      <c r="B100" s="66" t="s">
        <v>157</v>
      </c>
      <c r="C100" s="128" t="s">
        <v>24</v>
      </c>
      <c r="D100" s="131">
        <f>+D99*10</f>
        <v>32600</v>
      </c>
      <c r="E100" s="76">
        <v>0.37</v>
      </c>
      <c r="F100" s="153">
        <f>+D100*E100</f>
        <v>12062</v>
      </c>
    </row>
    <row r="101" spans="1:6" ht="25.5">
      <c r="A101" s="91" t="s">
        <v>50</v>
      </c>
      <c r="B101" s="66" t="s">
        <v>152</v>
      </c>
      <c r="C101" s="8" t="s">
        <v>49</v>
      </c>
      <c r="D101" s="75">
        <f>250*50</f>
        <v>12500</v>
      </c>
      <c r="E101" s="76">
        <v>0.3</v>
      </c>
      <c r="F101" s="110">
        <f>D101*E101</f>
        <v>3750</v>
      </c>
    </row>
    <row r="102" spans="1:6" ht="25.5">
      <c r="A102" s="91" t="s">
        <v>50</v>
      </c>
      <c r="B102" s="66" t="s">
        <v>152</v>
      </c>
      <c r="C102" s="8" t="s">
        <v>49</v>
      </c>
      <c r="D102" s="75">
        <v>1875</v>
      </c>
      <c r="E102" s="76">
        <v>0.3</v>
      </c>
      <c r="F102" s="110">
        <v>517.3666564214411</v>
      </c>
    </row>
    <row r="103" spans="1:6" ht="25.5">
      <c r="A103" s="91" t="s">
        <v>50</v>
      </c>
      <c r="B103" s="66" t="s">
        <v>152</v>
      </c>
      <c r="C103" s="8" t="s">
        <v>49</v>
      </c>
      <c r="D103" s="75">
        <v>1875</v>
      </c>
      <c r="E103" s="76">
        <v>0.3</v>
      </c>
      <c r="F103" s="110">
        <f>D103*E103</f>
        <v>562.5</v>
      </c>
    </row>
    <row r="104" spans="1:6" ht="25.5">
      <c r="A104" s="91" t="s">
        <v>50</v>
      </c>
      <c r="B104" s="66" t="s">
        <v>152</v>
      </c>
      <c r="C104" s="128" t="s">
        <v>49</v>
      </c>
      <c r="D104" s="131">
        <v>2137.5</v>
      </c>
      <c r="E104" s="76">
        <v>0.3</v>
      </c>
      <c r="F104" s="153">
        <f>+D104*E104</f>
        <v>641.25</v>
      </c>
    </row>
    <row r="105" spans="1:6" ht="25.5">
      <c r="A105" s="91" t="s">
        <v>50</v>
      </c>
      <c r="B105" s="66" t="s">
        <v>152</v>
      </c>
      <c r="C105" s="8" t="s">
        <v>49</v>
      </c>
      <c r="D105" s="158">
        <f>150</f>
        <v>150</v>
      </c>
      <c r="E105" s="76">
        <v>0.3</v>
      </c>
      <c r="F105" s="110">
        <f>D105*E105</f>
        <v>45</v>
      </c>
    </row>
    <row r="106" spans="1:6" ht="38.25">
      <c r="A106" s="91" t="s">
        <v>27</v>
      </c>
      <c r="B106" s="66" t="s">
        <v>153</v>
      </c>
      <c r="C106" s="8" t="s">
        <v>49</v>
      </c>
      <c r="D106" s="75">
        <f>D105*50</f>
        <v>7500</v>
      </c>
      <c r="E106" s="76">
        <v>0.3</v>
      </c>
      <c r="F106" s="110">
        <f>D106*E106</f>
        <v>2250</v>
      </c>
    </row>
    <row r="107" spans="1:6" ht="12.75">
      <c r="A107" s="91" t="s">
        <v>27</v>
      </c>
      <c r="B107" s="66" t="s">
        <v>179</v>
      </c>
      <c r="C107" s="8" t="s">
        <v>49</v>
      </c>
      <c r="D107" s="75">
        <f>550*50</f>
        <v>27500</v>
      </c>
      <c r="E107" s="76">
        <v>0.27</v>
      </c>
      <c r="F107" s="110">
        <f>D107*E107</f>
        <v>7425.000000000001</v>
      </c>
    </row>
    <row r="108" spans="1:6" ht="12.75">
      <c r="A108" s="91" t="s">
        <v>27</v>
      </c>
      <c r="B108" s="66" t="s">
        <v>179</v>
      </c>
      <c r="C108" s="8" t="s">
        <v>49</v>
      </c>
      <c r="D108" s="75">
        <f>D107*50</f>
        <v>1375000</v>
      </c>
      <c r="E108" s="76">
        <v>0.27</v>
      </c>
      <c r="F108" s="110">
        <f>D108*E108</f>
        <v>371250</v>
      </c>
    </row>
    <row r="109" spans="1:6" ht="39" thickBot="1">
      <c r="A109" s="91" t="s">
        <v>27</v>
      </c>
      <c r="B109" s="66" t="s">
        <v>153</v>
      </c>
      <c r="C109" s="159" t="s">
        <v>49</v>
      </c>
      <c r="D109" s="160">
        <v>300</v>
      </c>
      <c r="E109" s="161">
        <v>0.3</v>
      </c>
      <c r="F109" s="162">
        <f>D109*E109</f>
        <v>90</v>
      </c>
    </row>
    <row r="110" spans="1:6" ht="39" thickTop="1">
      <c r="A110" s="91" t="s">
        <v>27</v>
      </c>
      <c r="B110" s="66" t="s">
        <v>153</v>
      </c>
      <c r="C110" s="8" t="s">
        <v>49</v>
      </c>
      <c r="D110" s="75">
        <v>90000</v>
      </c>
      <c r="E110" s="76">
        <v>0.3</v>
      </c>
      <c r="F110" s="110">
        <v>25200.000000000004</v>
      </c>
    </row>
    <row r="111" spans="1:6" ht="12.75">
      <c r="A111" s="91" t="s">
        <v>27</v>
      </c>
      <c r="B111" s="66" t="s">
        <v>179</v>
      </c>
      <c r="C111" s="8" t="s">
        <v>49</v>
      </c>
      <c r="D111" s="75">
        <v>4000</v>
      </c>
      <c r="E111" s="76" t="s">
        <v>180</v>
      </c>
      <c r="F111" s="110">
        <v>1120</v>
      </c>
    </row>
    <row r="112" spans="1:6" ht="12.75">
      <c r="A112" s="91" t="s">
        <v>27</v>
      </c>
      <c r="B112" s="30" t="s">
        <v>154</v>
      </c>
      <c r="C112" s="8" t="s">
        <v>49</v>
      </c>
      <c r="D112" s="75">
        <v>9000</v>
      </c>
      <c r="E112" s="76" t="s">
        <v>180</v>
      </c>
      <c r="F112" s="110">
        <v>2520.0000000000005</v>
      </c>
    </row>
    <row r="113" spans="1:6" ht="38.25">
      <c r="A113" s="91" t="s">
        <v>27</v>
      </c>
      <c r="B113" s="66" t="s">
        <v>153</v>
      </c>
      <c r="C113" s="8" t="s">
        <v>49</v>
      </c>
      <c r="D113" s="75">
        <v>16185</v>
      </c>
      <c r="E113" s="76">
        <v>0.3</v>
      </c>
      <c r="F113" s="110">
        <v>4531.8</v>
      </c>
    </row>
    <row r="114" spans="1:6" ht="38.25">
      <c r="A114" s="91" t="s">
        <v>27</v>
      </c>
      <c r="B114" s="66" t="s">
        <v>153</v>
      </c>
      <c r="C114" s="8" t="s">
        <v>49</v>
      </c>
      <c r="D114" s="75">
        <v>90000</v>
      </c>
      <c r="E114" s="76">
        <v>0.3</v>
      </c>
      <c r="F114" s="110">
        <f aca="true" t="shared" si="2" ref="F114:F119">D114*E114</f>
        <v>27000</v>
      </c>
    </row>
    <row r="115" spans="1:6" ht="12.75">
      <c r="A115" s="91" t="s">
        <v>27</v>
      </c>
      <c r="B115" s="66" t="s">
        <v>179</v>
      </c>
      <c r="C115" s="8" t="s">
        <v>49</v>
      </c>
      <c r="D115" s="75">
        <v>4000</v>
      </c>
      <c r="E115" s="76">
        <v>0.27</v>
      </c>
      <c r="F115" s="110">
        <f t="shared" si="2"/>
        <v>1080</v>
      </c>
    </row>
    <row r="116" spans="1:6" ht="12.75">
      <c r="A116" s="91" t="s">
        <v>27</v>
      </c>
      <c r="B116" s="66" t="s">
        <v>170</v>
      </c>
      <c r="C116" s="8" t="s">
        <v>49</v>
      </c>
      <c r="D116" s="75">
        <f>200*50</f>
        <v>10000</v>
      </c>
      <c r="E116" s="76">
        <v>0.27</v>
      </c>
      <c r="F116" s="110">
        <f t="shared" si="2"/>
        <v>2700</v>
      </c>
    </row>
    <row r="117" spans="1:6" ht="38.25">
      <c r="A117" s="91" t="s">
        <v>27</v>
      </c>
      <c r="B117" s="66" t="s">
        <v>153</v>
      </c>
      <c r="C117" s="8" t="s">
        <v>49</v>
      </c>
      <c r="D117" s="75">
        <f>D116*30</f>
        <v>300000</v>
      </c>
      <c r="E117" s="76">
        <v>0.3</v>
      </c>
      <c r="F117" s="110">
        <f t="shared" si="2"/>
        <v>90000</v>
      </c>
    </row>
    <row r="118" spans="1:6" ht="38.25">
      <c r="A118" s="91" t="s">
        <v>27</v>
      </c>
      <c r="B118" s="66" t="s">
        <v>153</v>
      </c>
      <c r="C118" s="128" t="s">
        <v>24</v>
      </c>
      <c r="D118" s="131">
        <f>90000</f>
        <v>90000</v>
      </c>
      <c r="E118" s="154">
        <v>0.3</v>
      </c>
      <c r="F118" s="153">
        <f t="shared" si="2"/>
        <v>27000</v>
      </c>
    </row>
    <row r="119" spans="1:6" ht="12.75">
      <c r="A119" s="91" t="s">
        <v>29</v>
      </c>
      <c r="B119" s="30" t="s">
        <v>28</v>
      </c>
      <c r="C119" s="128" t="s">
        <v>22</v>
      </c>
      <c r="D119" s="131">
        <v>1000</v>
      </c>
      <c r="E119" s="154">
        <v>11.28</v>
      </c>
      <c r="F119" s="153">
        <f t="shared" si="2"/>
        <v>11280</v>
      </c>
    </row>
    <row r="120" spans="1:6" ht="12.75">
      <c r="A120" s="163" t="s">
        <v>27</v>
      </c>
      <c r="B120" s="30" t="s">
        <v>154</v>
      </c>
      <c r="C120" s="128" t="s">
        <v>49</v>
      </c>
      <c r="D120" s="131">
        <v>5700</v>
      </c>
      <c r="E120" s="154">
        <v>0.27</v>
      </c>
      <c r="F120" s="153">
        <f>+D120*E120</f>
        <v>1539</v>
      </c>
    </row>
    <row r="121" spans="1:6" ht="12.75">
      <c r="A121" s="163" t="s">
        <v>27</v>
      </c>
      <c r="B121" s="30" t="s">
        <v>181</v>
      </c>
      <c r="C121" s="128" t="s">
        <v>49</v>
      </c>
      <c r="D121" s="131">
        <v>2000</v>
      </c>
      <c r="E121" s="154">
        <v>0.27</v>
      </c>
      <c r="F121" s="153">
        <f>+D121*E121</f>
        <v>540</v>
      </c>
    </row>
    <row r="122" spans="1:6" ht="12.75">
      <c r="A122" s="163" t="s">
        <v>27</v>
      </c>
      <c r="B122" s="30" t="s">
        <v>182</v>
      </c>
      <c r="C122" s="128" t="s">
        <v>49</v>
      </c>
      <c r="D122" s="131">
        <v>193604.49</v>
      </c>
      <c r="E122" s="154">
        <v>0.27</v>
      </c>
      <c r="F122" s="153">
        <f>+D122*E122</f>
        <v>52273.2123</v>
      </c>
    </row>
    <row r="123" spans="1:6" ht="38.25">
      <c r="A123" s="91" t="s">
        <v>27</v>
      </c>
      <c r="B123" s="66" t="s">
        <v>153</v>
      </c>
      <c r="C123" s="128" t="s">
        <v>49</v>
      </c>
      <c r="D123" s="131">
        <v>28500</v>
      </c>
      <c r="E123" s="154">
        <v>0.3</v>
      </c>
      <c r="F123" s="153">
        <f>+D123*E123</f>
        <v>8550</v>
      </c>
    </row>
    <row r="124" spans="1:6" ht="38.25">
      <c r="A124" s="91" t="s">
        <v>27</v>
      </c>
      <c r="B124" s="66" t="s">
        <v>153</v>
      </c>
      <c r="C124" s="8" t="s">
        <v>49</v>
      </c>
      <c r="D124" s="75">
        <f>25*30</f>
        <v>750</v>
      </c>
      <c r="E124" s="76">
        <v>0.3</v>
      </c>
      <c r="F124" s="110">
        <f>D124*E124</f>
        <v>225</v>
      </c>
    </row>
    <row r="125" spans="1:6" ht="38.25">
      <c r="A125" s="91" t="s">
        <v>27</v>
      </c>
      <c r="B125" s="66" t="s">
        <v>153</v>
      </c>
      <c r="C125" s="8" t="s">
        <v>49</v>
      </c>
      <c r="D125" s="123">
        <f>+D124*30</f>
        <v>22500</v>
      </c>
      <c r="E125" s="76">
        <v>0.3</v>
      </c>
      <c r="F125" s="110">
        <f>D125*E125</f>
        <v>6750</v>
      </c>
    </row>
    <row r="126" spans="1:6" ht="12.75">
      <c r="A126" s="91" t="s">
        <v>51</v>
      </c>
      <c r="B126" s="66" t="s">
        <v>171</v>
      </c>
      <c r="C126" s="8" t="s">
        <v>49</v>
      </c>
      <c r="D126" s="75">
        <f>40*30</f>
        <v>1200</v>
      </c>
      <c r="E126" s="76">
        <v>0.27</v>
      </c>
      <c r="F126" s="110">
        <f>D126*E126</f>
        <v>324</v>
      </c>
    </row>
    <row r="127" spans="1:6" ht="12.75">
      <c r="A127" s="91" t="s">
        <v>51</v>
      </c>
      <c r="B127" s="66" t="s">
        <v>171</v>
      </c>
      <c r="C127" s="8" t="s">
        <v>125</v>
      </c>
      <c r="D127" s="123">
        <f>+D126*34</f>
        <v>40800</v>
      </c>
      <c r="E127" s="76">
        <v>0.27</v>
      </c>
      <c r="F127" s="110">
        <f>D127*E127</f>
        <v>11016</v>
      </c>
    </row>
    <row r="128" spans="1:6" ht="12.75">
      <c r="A128" s="164" t="s">
        <v>51</v>
      </c>
      <c r="B128" s="30" t="s">
        <v>158</v>
      </c>
      <c r="C128" s="8" t="s">
        <v>49</v>
      </c>
      <c r="D128" s="75">
        <f>50*50</f>
        <v>2500</v>
      </c>
      <c r="E128" s="76">
        <v>0.27</v>
      </c>
      <c r="F128" s="110">
        <f>D128*E128</f>
        <v>675</v>
      </c>
    </row>
    <row r="129" spans="1:6" ht="12.75">
      <c r="A129" s="164" t="s">
        <v>51</v>
      </c>
      <c r="B129" s="30" t="s">
        <v>158</v>
      </c>
      <c r="C129" s="8" t="s">
        <v>49</v>
      </c>
      <c r="D129" s="75">
        <v>900</v>
      </c>
      <c r="E129" s="76">
        <v>0.27</v>
      </c>
      <c r="F129" s="110">
        <v>252.00000000000003</v>
      </c>
    </row>
    <row r="130" spans="1:6" ht="12.75">
      <c r="A130" s="164" t="s">
        <v>51</v>
      </c>
      <c r="B130" s="30" t="s">
        <v>158</v>
      </c>
      <c r="C130" s="8" t="s">
        <v>49</v>
      </c>
      <c r="D130" s="75">
        <v>900</v>
      </c>
      <c r="E130" s="76">
        <v>0.27</v>
      </c>
      <c r="F130" s="110">
        <f>D130*E130</f>
        <v>243.00000000000003</v>
      </c>
    </row>
    <row r="131" spans="1:6" ht="12.75">
      <c r="A131" s="164" t="s">
        <v>51</v>
      </c>
      <c r="B131" s="30" t="s">
        <v>158</v>
      </c>
      <c r="C131" s="128" t="s">
        <v>24</v>
      </c>
      <c r="D131" s="154">
        <f>D130*50</f>
        <v>45000</v>
      </c>
      <c r="E131" s="76">
        <v>0.27</v>
      </c>
      <c r="F131" s="110">
        <f>D131*E131</f>
        <v>12150</v>
      </c>
    </row>
    <row r="132" spans="1:6" ht="12.75">
      <c r="A132" s="165" t="s">
        <v>183</v>
      </c>
      <c r="B132" s="30" t="s">
        <v>184</v>
      </c>
      <c r="C132" s="8" t="s">
        <v>34</v>
      </c>
      <c r="D132" s="97">
        <f>130*3</f>
        <v>390</v>
      </c>
      <c r="E132" s="76">
        <v>17.75</v>
      </c>
      <c r="F132" s="110">
        <f>D132*E132</f>
        <v>6922.5</v>
      </c>
    </row>
    <row r="133" spans="1:6" ht="25.5">
      <c r="A133" s="164" t="s">
        <v>66</v>
      </c>
      <c r="B133" s="30" t="s">
        <v>26</v>
      </c>
      <c r="C133" s="8" t="s">
        <v>22</v>
      </c>
      <c r="D133" s="75">
        <v>847.5</v>
      </c>
      <c r="E133" s="76">
        <v>18.23</v>
      </c>
      <c r="F133" s="110">
        <f>D133*E133</f>
        <v>15449.925000000001</v>
      </c>
    </row>
    <row r="134" spans="1:6" ht="25.5">
      <c r="A134" s="164" t="s">
        <v>66</v>
      </c>
      <c r="B134" s="30" t="s">
        <v>26</v>
      </c>
      <c r="C134" s="8" t="s">
        <v>22</v>
      </c>
      <c r="D134" s="75">
        <v>630</v>
      </c>
      <c r="E134" s="76">
        <v>18.23</v>
      </c>
      <c r="F134" s="110">
        <f>D134*E134</f>
        <v>11484.9</v>
      </c>
    </row>
    <row r="135" spans="1:6" ht="26.25" thickBot="1">
      <c r="A135" s="166" t="s">
        <v>66</v>
      </c>
      <c r="B135" s="30" t="s">
        <v>26</v>
      </c>
      <c r="C135" s="159" t="s">
        <v>22</v>
      </c>
      <c r="D135" s="160">
        <v>1800</v>
      </c>
      <c r="E135" s="161">
        <v>18.23</v>
      </c>
      <c r="F135" s="110">
        <v>32814</v>
      </c>
    </row>
    <row r="136" spans="1:6" ht="26.25" thickTop="1">
      <c r="A136" s="122" t="s">
        <v>66</v>
      </c>
      <c r="B136" s="30" t="s">
        <v>26</v>
      </c>
      <c r="C136" s="8" t="s">
        <v>22</v>
      </c>
      <c r="D136" s="75">
        <v>323.7</v>
      </c>
      <c r="E136" s="123">
        <v>18.23</v>
      </c>
      <c r="F136" s="109">
        <v>5901.0509999999995</v>
      </c>
    </row>
    <row r="137" spans="1:6" ht="25.5">
      <c r="A137" s="122" t="s">
        <v>66</v>
      </c>
      <c r="B137" s="30" t="s">
        <v>26</v>
      </c>
      <c r="C137" s="8" t="s">
        <v>22</v>
      </c>
      <c r="D137" s="75">
        <v>1800</v>
      </c>
      <c r="E137" s="123">
        <v>18.23</v>
      </c>
      <c r="F137" s="109">
        <f>D137*E137</f>
        <v>32814</v>
      </c>
    </row>
    <row r="138" spans="1:6" ht="25.5">
      <c r="A138" s="122" t="s">
        <v>66</v>
      </c>
      <c r="B138" s="30" t="s">
        <v>26</v>
      </c>
      <c r="C138" s="8" t="s">
        <v>22</v>
      </c>
      <c r="D138" s="75">
        <v>423.7</v>
      </c>
      <c r="E138" s="123">
        <v>18.23</v>
      </c>
      <c r="F138" s="109">
        <f>D138*E138</f>
        <v>7724.051</v>
      </c>
    </row>
    <row r="139" spans="1:6" ht="25.5">
      <c r="A139" s="122" t="s">
        <v>66</v>
      </c>
      <c r="B139" s="30" t="s">
        <v>26</v>
      </c>
      <c r="C139" s="8" t="s">
        <v>22</v>
      </c>
      <c r="D139" s="75">
        <v>25</v>
      </c>
      <c r="E139" s="123">
        <v>18.23</v>
      </c>
      <c r="F139" s="109">
        <f>D139*E139</f>
        <v>455.75</v>
      </c>
    </row>
    <row r="140" spans="1:6" ht="25.5">
      <c r="A140" s="122" t="s">
        <v>66</v>
      </c>
      <c r="B140" s="30" t="s">
        <v>26</v>
      </c>
      <c r="C140" s="8" t="s">
        <v>22</v>
      </c>
      <c r="D140" s="123">
        <v>8250</v>
      </c>
      <c r="E140" s="123">
        <v>18.23</v>
      </c>
      <c r="F140" s="109">
        <f>D140*E140</f>
        <v>150397.5</v>
      </c>
    </row>
    <row r="141" spans="1:6" ht="25.5">
      <c r="A141" s="91" t="s">
        <v>25</v>
      </c>
      <c r="B141" s="30" t="s">
        <v>26</v>
      </c>
      <c r="C141" s="128" t="s">
        <v>22</v>
      </c>
      <c r="D141" s="131">
        <v>2000</v>
      </c>
      <c r="E141" s="131">
        <v>5.57</v>
      </c>
      <c r="F141" s="129">
        <f>D141*E141</f>
        <v>11140</v>
      </c>
    </row>
    <row r="142" spans="1:6" ht="25.5">
      <c r="A142" s="91" t="s">
        <v>25</v>
      </c>
      <c r="B142" s="30" t="s">
        <v>26</v>
      </c>
      <c r="C142" s="128" t="s">
        <v>22</v>
      </c>
      <c r="D142" s="131">
        <v>300</v>
      </c>
      <c r="E142" s="131">
        <v>5.57</v>
      </c>
      <c r="F142" s="129">
        <f>+D142*E142</f>
        <v>1671</v>
      </c>
    </row>
    <row r="143" spans="1:6" ht="12.75">
      <c r="A143" s="122" t="s">
        <v>185</v>
      </c>
      <c r="B143" s="30" t="s">
        <v>186</v>
      </c>
      <c r="C143" s="8" t="s">
        <v>34</v>
      </c>
      <c r="D143" s="123">
        <v>19250</v>
      </c>
      <c r="E143" s="123">
        <v>2.87</v>
      </c>
      <c r="F143" s="109">
        <f>D143*E143</f>
        <v>55247.5</v>
      </c>
    </row>
    <row r="144" spans="1:6" ht="12.75">
      <c r="A144" s="88" t="s">
        <v>144</v>
      </c>
      <c r="B144" s="30" t="s">
        <v>68</v>
      </c>
      <c r="C144" s="8" t="s">
        <v>22</v>
      </c>
      <c r="D144" s="75">
        <v>550</v>
      </c>
      <c r="E144" s="132">
        <v>12.27</v>
      </c>
      <c r="F144" s="109">
        <f>D144*E144</f>
        <v>6748.5</v>
      </c>
    </row>
    <row r="145" spans="1:6" ht="12.75">
      <c r="A145" s="91" t="s">
        <v>29</v>
      </c>
      <c r="B145" s="30" t="s">
        <v>28</v>
      </c>
      <c r="C145" s="8" t="s">
        <v>22</v>
      </c>
      <c r="D145" s="75">
        <v>470</v>
      </c>
      <c r="E145" s="131">
        <v>11.61</v>
      </c>
      <c r="F145" s="109">
        <f>D145*E145</f>
        <v>5456.7</v>
      </c>
    </row>
    <row r="146" spans="1:6" ht="12.75">
      <c r="A146" s="88" t="s">
        <v>144</v>
      </c>
      <c r="B146" s="30" t="s">
        <v>68</v>
      </c>
      <c r="C146" s="8" t="s">
        <v>22</v>
      </c>
      <c r="D146" s="75">
        <v>80</v>
      </c>
      <c r="E146" s="132">
        <v>12.27</v>
      </c>
      <c r="F146" s="109">
        <v>1924</v>
      </c>
    </row>
    <row r="147" spans="1:6" ht="12.75">
      <c r="A147" s="91" t="s">
        <v>29</v>
      </c>
      <c r="B147" s="30" t="s">
        <v>28</v>
      </c>
      <c r="C147" s="8" t="s">
        <v>22</v>
      </c>
      <c r="D147" s="75">
        <v>180</v>
      </c>
      <c r="E147" s="131">
        <v>11.61</v>
      </c>
      <c r="F147" s="109">
        <v>4066.2</v>
      </c>
    </row>
    <row r="148" spans="1:6" ht="12.75">
      <c r="A148" s="88" t="s">
        <v>144</v>
      </c>
      <c r="B148" s="30" t="s">
        <v>68</v>
      </c>
      <c r="C148" s="8" t="s">
        <v>22</v>
      </c>
      <c r="D148" s="75">
        <v>80</v>
      </c>
      <c r="E148" s="132">
        <v>12.27</v>
      </c>
      <c r="F148" s="109">
        <f>D148*E148</f>
        <v>981.5999999999999</v>
      </c>
    </row>
    <row r="149" spans="1:6" ht="12.75">
      <c r="A149" s="91" t="s">
        <v>29</v>
      </c>
      <c r="B149" s="30" t="s">
        <v>28</v>
      </c>
      <c r="C149" s="8" t="s">
        <v>22</v>
      </c>
      <c r="D149" s="75">
        <v>200</v>
      </c>
      <c r="E149" s="131">
        <v>11.61</v>
      </c>
      <c r="F149" s="109">
        <f>D149*E149</f>
        <v>2322</v>
      </c>
    </row>
    <row r="150" spans="1:6" ht="12.75">
      <c r="A150" s="163" t="s">
        <v>27</v>
      </c>
      <c r="B150" s="30" t="s">
        <v>154</v>
      </c>
      <c r="C150" s="128" t="s">
        <v>24</v>
      </c>
      <c r="D150" s="131">
        <v>45000</v>
      </c>
      <c r="E150" s="131">
        <v>0.27</v>
      </c>
      <c r="F150" s="129">
        <f>D150*E150</f>
        <v>12150</v>
      </c>
    </row>
    <row r="151" spans="1:6" ht="12.75">
      <c r="A151" s="91" t="s">
        <v>159</v>
      </c>
      <c r="B151" s="30" t="s">
        <v>33</v>
      </c>
      <c r="C151" s="128" t="s">
        <v>22</v>
      </c>
      <c r="D151" s="131">
        <v>50</v>
      </c>
      <c r="E151" s="131">
        <v>14.42</v>
      </c>
      <c r="F151" s="129">
        <f>+D151*E151</f>
        <v>721</v>
      </c>
    </row>
    <row r="152" spans="1:6" ht="12.75">
      <c r="A152" s="91" t="s">
        <v>29</v>
      </c>
      <c r="B152" s="30" t="s">
        <v>28</v>
      </c>
      <c r="C152" s="128" t="s">
        <v>22</v>
      </c>
      <c r="D152" s="131">
        <v>200</v>
      </c>
      <c r="E152" s="131">
        <v>11.61</v>
      </c>
      <c r="F152" s="129">
        <f>+D152*E152</f>
        <v>2322</v>
      </c>
    </row>
    <row r="153" spans="1:6" ht="12.75">
      <c r="A153" s="122" t="s">
        <v>30</v>
      </c>
      <c r="B153" s="30" t="s">
        <v>31</v>
      </c>
      <c r="C153" s="8" t="s">
        <v>32</v>
      </c>
      <c r="D153" s="75">
        <v>400</v>
      </c>
      <c r="E153" s="123">
        <v>0.51</v>
      </c>
      <c r="F153" s="109">
        <f>D153*E153</f>
        <v>204</v>
      </c>
    </row>
    <row r="154" spans="1:6" ht="12.75">
      <c r="A154" s="122" t="s">
        <v>30</v>
      </c>
      <c r="B154" s="30" t="s">
        <v>31</v>
      </c>
      <c r="C154" s="8" t="s">
        <v>32</v>
      </c>
      <c r="D154" s="75">
        <v>300</v>
      </c>
      <c r="E154" s="123">
        <v>0.51</v>
      </c>
      <c r="F154" s="109">
        <v>153</v>
      </c>
    </row>
    <row r="155" spans="1:6" ht="12.75">
      <c r="A155" s="122" t="s">
        <v>30</v>
      </c>
      <c r="B155" s="30" t="s">
        <v>31</v>
      </c>
      <c r="C155" s="8" t="s">
        <v>32</v>
      </c>
      <c r="D155" s="75">
        <v>300</v>
      </c>
      <c r="E155" s="123">
        <v>0.51</v>
      </c>
      <c r="F155" s="109">
        <f>D155*E155</f>
        <v>153</v>
      </c>
    </row>
    <row r="156" spans="1:6" ht="25.5">
      <c r="A156" s="91" t="s">
        <v>30</v>
      </c>
      <c r="B156" s="30" t="s">
        <v>96</v>
      </c>
      <c r="C156" s="128" t="s">
        <v>22</v>
      </c>
      <c r="D156" s="131">
        <v>2.05</v>
      </c>
      <c r="E156" s="131">
        <v>138.98</v>
      </c>
      <c r="F156" s="129">
        <f>+D156*E156</f>
        <v>284.90899999999993</v>
      </c>
    </row>
    <row r="157" spans="1:6" ht="12.75">
      <c r="A157" s="91" t="s">
        <v>30</v>
      </c>
      <c r="B157" s="30" t="s">
        <v>31</v>
      </c>
      <c r="C157" s="128" t="s">
        <v>32</v>
      </c>
      <c r="D157" s="131">
        <v>200</v>
      </c>
      <c r="E157" s="131">
        <v>0.54</v>
      </c>
      <c r="F157" s="129">
        <f>+D157*E157</f>
        <v>108</v>
      </c>
    </row>
    <row r="158" spans="1:6" ht="12.75">
      <c r="A158" s="122" t="s">
        <v>30</v>
      </c>
      <c r="B158" s="30" t="s">
        <v>31</v>
      </c>
      <c r="C158" s="8" t="s">
        <v>32</v>
      </c>
      <c r="D158" s="75">
        <v>65</v>
      </c>
      <c r="E158" s="123">
        <v>0.51</v>
      </c>
      <c r="F158" s="109">
        <f>D158*E158</f>
        <v>33.15</v>
      </c>
    </row>
    <row r="159" spans="1:6" ht="25.5">
      <c r="A159" s="30" t="s">
        <v>48</v>
      </c>
      <c r="B159" s="30" t="s">
        <v>187</v>
      </c>
      <c r="C159" s="8" t="s">
        <v>34</v>
      </c>
      <c r="D159" s="75">
        <v>250</v>
      </c>
      <c r="E159" s="123">
        <v>20.27</v>
      </c>
      <c r="F159" s="109">
        <f>D159*E159</f>
        <v>5067.5</v>
      </c>
    </row>
    <row r="160" spans="1:6" ht="25.5">
      <c r="A160" s="30" t="s">
        <v>48</v>
      </c>
      <c r="B160" s="30" t="s">
        <v>187</v>
      </c>
      <c r="C160" s="8" t="s">
        <v>34</v>
      </c>
      <c r="D160" s="75">
        <v>250</v>
      </c>
      <c r="E160" s="123">
        <v>20.27</v>
      </c>
      <c r="F160" s="109">
        <v>3507.5</v>
      </c>
    </row>
    <row r="161" spans="1:6" ht="25.5">
      <c r="A161" s="30" t="s">
        <v>48</v>
      </c>
      <c r="B161" s="30" t="s">
        <v>187</v>
      </c>
      <c r="C161" s="8" t="s">
        <v>34</v>
      </c>
      <c r="D161" s="75">
        <v>250</v>
      </c>
      <c r="E161" s="123">
        <v>20.27</v>
      </c>
      <c r="F161" s="109">
        <f>D161*E161</f>
        <v>5067.5</v>
      </c>
    </row>
    <row r="162" spans="1:6" ht="12.75">
      <c r="A162" s="91" t="s">
        <v>160</v>
      </c>
      <c r="B162" s="30" t="s">
        <v>161</v>
      </c>
      <c r="C162" s="128" t="s">
        <v>22</v>
      </c>
      <c r="D162" s="131">
        <v>25</v>
      </c>
      <c r="E162" s="131">
        <v>159.02</v>
      </c>
      <c r="F162" s="129">
        <f>+D162*E162</f>
        <v>3975.5000000000005</v>
      </c>
    </row>
    <row r="163" spans="1:6" ht="25.5">
      <c r="A163" s="30" t="s">
        <v>48</v>
      </c>
      <c r="B163" s="30" t="s">
        <v>187</v>
      </c>
      <c r="C163" s="8" t="s">
        <v>34</v>
      </c>
      <c r="D163" s="75">
        <v>30</v>
      </c>
      <c r="E163" s="123">
        <v>20.27</v>
      </c>
      <c r="F163" s="109">
        <f>D163*E163</f>
        <v>608.1</v>
      </c>
    </row>
    <row r="164" spans="1:6" ht="38.25">
      <c r="A164" s="91" t="s">
        <v>133</v>
      </c>
      <c r="B164" s="30" t="s">
        <v>163</v>
      </c>
      <c r="C164" s="8" t="s">
        <v>22</v>
      </c>
      <c r="D164" s="75">
        <v>20.2</v>
      </c>
      <c r="E164" s="131">
        <v>180.89</v>
      </c>
      <c r="F164" s="109">
        <f>D164*E164</f>
        <v>3653.9779999999996</v>
      </c>
    </row>
    <row r="165" spans="1:6" ht="25.5">
      <c r="A165" s="91" t="s">
        <v>44</v>
      </c>
      <c r="B165" s="30" t="s">
        <v>162</v>
      </c>
      <c r="C165" s="8" t="s">
        <v>22</v>
      </c>
      <c r="D165" s="75">
        <v>60</v>
      </c>
      <c r="E165" s="123">
        <v>229.17</v>
      </c>
      <c r="F165" s="109">
        <f>D165*E165</f>
        <v>13750.199999999999</v>
      </c>
    </row>
    <row r="166" spans="1:6" ht="38.25">
      <c r="A166" s="91" t="s">
        <v>133</v>
      </c>
      <c r="B166" s="30" t="s">
        <v>163</v>
      </c>
      <c r="C166" s="8" t="s">
        <v>22</v>
      </c>
      <c r="D166" s="75">
        <v>7.2</v>
      </c>
      <c r="E166" s="131">
        <v>180.89</v>
      </c>
      <c r="F166" s="109">
        <v>1626.984</v>
      </c>
    </row>
    <row r="167" spans="1:6" ht="25.5">
      <c r="A167" s="91" t="s">
        <v>44</v>
      </c>
      <c r="B167" s="30" t="s">
        <v>162</v>
      </c>
      <c r="C167" s="8" t="s">
        <v>22</v>
      </c>
      <c r="D167" s="75">
        <v>22</v>
      </c>
      <c r="E167" s="131">
        <v>207.98</v>
      </c>
      <c r="F167" s="109">
        <v>5041.74</v>
      </c>
    </row>
    <row r="168" spans="1:6" ht="38.25">
      <c r="A168" s="91" t="s">
        <v>133</v>
      </c>
      <c r="B168" s="30" t="s">
        <v>163</v>
      </c>
      <c r="C168" s="8" t="s">
        <v>22</v>
      </c>
      <c r="D168" s="75">
        <v>7.2</v>
      </c>
      <c r="E168" s="131">
        <v>180.89</v>
      </c>
      <c r="F168" s="109">
        <f>D168*E168</f>
        <v>1302.408</v>
      </c>
    </row>
    <row r="169" spans="1:6" ht="25.5">
      <c r="A169" s="91" t="s">
        <v>44</v>
      </c>
      <c r="B169" s="30" t="s">
        <v>162</v>
      </c>
      <c r="C169" s="8" t="s">
        <v>22</v>
      </c>
      <c r="D169" s="75">
        <v>44</v>
      </c>
      <c r="E169" s="131">
        <v>207.98</v>
      </c>
      <c r="F169" s="109">
        <f>D169*E169</f>
        <v>9151.119999999999</v>
      </c>
    </row>
    <row r="170" spans="1:6" ht="38.25">
      <c r="A170" s="91" t="s">
        <v>133</v>
      </c>
      <c r="B170" s="30" t="s">
        <v>163</v>
      </c>
      <c r="C170" s="128" t="s">
        <v>22</v>
      </c>
      <c r="D170" s="131">
        <v>31.29</v>
      </c>
      <c r="E170" s="131">
        <v>180.89</v>
      </c>
      <c r="F170" s="129">
        <f>+D170*E170</f>
        <v>5660.048099999999</v>
      </c>
    </row>
    <row r="171" spans="1:6" ht="38.25">
      <c r="A171" s="91" t="s">
        <v>133</v>
      </c>
      <c r="B171" s="30" t="s">
        <v>163</v>
      </c>
      <c r="C171" s="128" t="s">
        <v>22</v>
      </c>
      <c r="D171" s="131">
        <v>24</v>
      </c>
      <c r="E171" s="131">
        <v>180.89</v>
      </c>
      <c r="F171" s="129">
        <f>+D171*E171</f>
        <v>4341.36</v>
      </c>
    </row>
    <row r="172" spans="1:6" ht="38.25">
      <c r="A172" s="122" t="s">
        <v>133</v>
      </c>
      <c r="B172" s="30" t="s">
        <v>163</v>
      </c>
      <c r="C172" s="8" t="s">
        <v>22</v>
      </c>
      <c r="D172" s="75">
        <v>7.2</v>
      </c>
      <c r="E172" s="131">
        <v>180.89</v>
      </c>
      <c r="F172" s="109">
        <f>D172*E172</f>
        <v>1302.408</v>
      </c>
    </row>
    <row r="173" spans="1:6" ht="25.5">
      <c r="A173" s="91" t="s">
        <v>44</v>
      </c>
      <c r="B173" s="30" t="s">
        <v>162</v>
      </c>
      <c r="C173" s="8" t="s">
        <v>22</v>
      </c>
      <c r="D173" s="75">
        <v>10</v>
      </c>
      <c r="E173" s="131">
        <v>207.98</v>
      </c>
      <c r="F173" s="110">
        <f>D173*E173</f>
        <v>2079.7999999999997</v>
      </c>
    </row>
    <row r="174" spans="1:6" ht="38.25">
      <c r="A174" s="91" t="s">
        <v>133</v>
      </c>
      <c r="B174" s="30" t="s">
        <v>163</v>
      </c>
      <c r="C174" s="128" t="s">
        <v>22</v>
      </c>
      <c r="D174" s="131">
        <v>1230.4</v>
      </c>
      <c r="E174" s="131">
        <v>180.89</v>
      </c>
      <c r="F174" s="153">
        <f>+D174*E174</f>
        <v>222567.056</v>
      </c>
    </row>
    <row r="175" spans="1:6" ht="12.75">
      <c r="A175" s="164" t="s">
        <v>59</v>
      </c>
      <c r="B175" s="30" t="s">
        <v>60</v>
      </c>
      <c r="C175" s="8" t="s">
        <v>22</v>
      </c>
      <c r="D175" s="75">
        <v>35</v>
      </c>
      <c r="E175" s="132">
        <v>125.96</v>
      </c>
      <c r="F175" s="110">
        <f>D175*E175</f>
        <v>4408.599999999999</v>
      </c>
    </row>
    <row r="176" spans="1:6" ht="12.75">
      <c r="A176" s="164" t="s">
        <v>59</v>
      </c>
      <c r="B176" s="30" t="s">
        <v>60</v>
      </c>
      <c r="C176" s="8" t="s">
        <v>22</v>
      </c>
      <c r="D176" s="75">
        <v>25</v>
      </c>
      <c r="E176" s="132">
        <v>125.96</v>
      </c>
      <c r="F176" s="110">
        <v>3350.98130535215</v>
      </c>
    </row>
    <row r="177" spans="1:6" ht="12.75">
      <c r="A177" s="164" t="s">
        <v>59</v>
      </c>
      <c r="B177" s="30" t="s">
        <v>60</v>
      </c>
      <c r="C177" s="8" t="s">
        <v>22</v>
      </c>
      <c r="D177" s="75">
        <v>35</v>
      </c>
      <c r="E177" s="132">
        <v>125.96</v>
      </c>
      <c r="F177" s="110">
        <f>D177*E177</f>
        <v>4408.599999999999</v>
      </c>
    </row>
    <row r="178" spans="1:6" ht="12.75">
      <c r="A178" s="164" t="s">
        <v>59</v>
      </c>
      <c r="B178" s="30" t="s">
        <v>60</v>
      </c>
      <c r="C178" s="8" t="s">
        <v>22</v>
      </c>
      <c r="D178" s="75">
        <v>6</v>
      </c>
      <c r="E178" s="132">
        <v>125.96</v>
      </c>
      <c r="F178" s="110">
        <f>D178*E178</f>
        <v>755.76</v>
      </c>
    </row>
    <row r="179" spans="1:6" ht="25.5">
      <c r="A179" s="164" t="s">
        <v>45</v>
      </c>
      <c r="B179" s="30" t="s">
        <v>69</v>
      </c>
      <c r="C179" s="8" t="s">
        <v>5</v>
      </c>
      <c r="D179" s="75">
        <v>130</v>
      </c>
      <c r="E179" s="76">
        <v>584.56</v>
      </c>
      <c r="F179" s="110">
        <f>D179*E179</f>
        <v>75992.79999999999</v>
      </c>
    </row>
    <row r="180" spans="1:6" ht="25.5">
      <c r="A180" s="164" t="s">
        <v>45</v>
      </c>
      <c r="B180" s="30" t="s">
        <v>70</v>
      </c>
      <c r="C180" s="8" t="s">
        <v>71</v>
      </c>
      <c r="D180" s="75">
        <v>1103.5</v>
      </c>
      <c r="E180" s="76">
        <v>2.5</v>
      </c>
      <c r="F180" s="110">
        <f>D180*E180</f>
        <v>2758.75</v>
      </c>
    </row>
    <row r="181" spans="1:6" ht="25.5">
      <c r="A181" s="94" t="s">
        <v>164</v>
      </c>
      <c r="B181" s="30" t="s">
        <v>173</v>
      </c>
      <c r="C181" s="8" t="s">
        <v>5</v>
      </c>
      <c r="D181" s="75">
        <v>20</v>
      </c>
      <c r="E181" s="76">
        <v>604.66</v>
      </c>
      <c r="F181" s="110">
        <v>11691.199999999999</v>
      </c>
    </row>
    <row r="182" spans="1:6" ht="25.5">
      <c r="A182" s="164" t="s">
        <v>45</v>
      </c>
      <c r="B182" s="30" t="s">
        <v>70</v>
      </c>
      <c r="C182" s="8" t="s">
        <v>71</v>
      </c>
      <c r="D182" s="75">
        <v>883.5</v>
      </c>
      <c r="E182" s="76">
        <v>2.5</v>
      </c>
      <c r="F182" s="110">
        <v>2208.75</v>
      </c>
    </row>
    <row r="183" spans="1:6" ht="25.5">
      <c r="A183" s="94" t="s">
        <v>164</v>
      </c>
      <c r="B183" s="30" t="s">
        <v>173</v>
      </c>
      <c r="C183" s="8" t="s">
        <v>5</v>
      </c>
      <c r="D183" s="75">
        <v>40</v>
      </c>
      <c r="E183" s="76">
        <v>604.66</v>
      </c>
      <c r="F183" s="110">
        <f>D183*E183</f>
        <v>24186.399999999998</v>
      </c>
    </row>
    <row r="184" spans="1:6" ht="12.75">
      <c r="A184" s="30" t="s">
        <v>143</v>
      </c>
      <c r="B184" s="30" t="s">
        <v>84</v>
      </c>
      <c r="C184" s="8" t="s">
        <v>71</v>
      </c>
      <c r="D184" s="75">
        <v>883.5</v>
      </c>
      <c r="E184" s="76">
        <v>2</v>
      </c>
      <c r="F184" s="110">
        <f>D184*E184</f>
        <v>1767</v>
      </c>
    </row>
    <row r="185" spans="1:6" ht="12.75">
      <c r="A185" s="30" t="s">
        <v>143</v>
      </c>
      <c r="B185" s="30" t="s">
        <v>84</v>
      </c>
      <c r="C185" s="128" t="s">
        <v>85</v>
      </c>
      <c r="D185" s="154">
        <v>1039.85</v>
      </c>
      <c r="E185" s="154">
        <v>2</v>
      </c>
      <c r="F185" s="153">
        <f>+D185*E185</f>
        <v>2079.7</v>
      </c>
    </row>
    <row r="186" spans="1:6" ht="12.75">
      <c r="A186" s="30" t="s">
        <v>143</v>
      </c>
      <c r="B186" s="30" t="s">
        <v>84</v>
      </c>
      <c r="C186" s="8" t="s">
        <v>71</v>
      </c>
      <c r="D186" s="75">
        <v>883.5</v>
      </c>
      <c r="E186" s="76">
        <v>2</v>
      </c>
      <c r="F186" s="110">
        <f>D186*E186</f>
        <v>1767</v>
      </c>
    </row>
    <row r="187" spans="1:6" ht="12.75">
      <c r="A187" s="164" t="s">
        <v>42</v>
      </c>
      <c r="B187" s="30" t="s">
        <v>43</v>
      </c>
      <c r="C187" s="8" t="s">
        <v>22</v>
      </c>
      <c r="D187" s="75">
        <v>50</v>
      </c>
      <c r="E187" s="131">
        <v>50.67</v>
      </c>
      <c r="F187" s="110">
        <f>D187*E187</f>
        <v>2533.5</v>
      </c>
    </row>
    <row r="188" spans="1:6" ht="12.75">
      <c r="A188" s="167" t="s">
        <v>42</v>
      </c>
      <c r="B188" s="30" t="s">
        <v>43</v>
      </c>
      <c r="C188" s="155" t="s">
        <v>22</v>
      </c>
      <c r="D188" s="168">
        <v>18</v>
      </c>
      <c r="E188" s="131">
        <v>50.67</v>
      </c>
      <c r="F188" s="157">
        <v>2140.02</v>
      </c>
    </row>
    <row r="189" spans="1:6" ht="12.75">
      <c r="A189" s="122" t="s">
        <v>42</v>
      </c>
      <c r="B189" s="30" t="s">
        <v>43</v>
      </c>
      <c r="C189" s="8" t="s">
        <v>22</v>
      </c>
      <c r="D189" s="75">
        <v>18</v>
      </c>
      <c r="E189" s="131">
        <v>50.67</v>
      </c>
      <c r="F189" s="109">
        <f>D189*E189</f>
        <v>912.0600000000001</v>
      </c>
    </row>
    <row r="190" spans="1:6" ht="12.75">
      <c r="A190" s="122" t="s">
        <v>42</v>
      </c>
      <c r="B190" s="30" t="s">
        <v>43</v>
      </c>
      <c r="C190" s="8" t="s">
        <v>22</v>
      </c>
      <c r="D190" s="123">
        <v>550</v>
      </c>
      <c r="E190" s="131">
        <v>50.67</v>
      </c>
      <c r="F190" s="109">
        <f>D190*E190</f>
        <v>27868.5</v>
      </c>
    </row>
    <row r="191" spans="1:6" ht="12.75">
      <c r="A191" s="169" t="s">
        <v>98</v>
      </c>
      <c r="B191" s="30" t="s">
        <v>43</v>
      </c>
      <c r="C191" s="170" t="s">
        <v>22</v>
      </c>
      <c r="D191" s="171">
        <v>120</v>
      </c>
      <c r="E191" s="131">
        <v>50.67</v>
      </c>
      <c r="F191" s="172">
        <f>+D191*E191</f>
        <v>6080.400000000001</v>
      </c>
    </row>
    <row r="192" spans="1:6" ht="12.75">
      <c r="A192" s="30" t="s">
        <v>88</v>
      </c>
      <c r="B192" s="30" t="s">
        <v>166</v>
      </c>
      <c r="C192" s="8" t="s">
        <v>22</v>
      </c>
      <c r="D192" s="75">
        <v>40</v>
      </c>
      <c r="E192" s="76">
        <v>16.04</v>
      </c>
      <c r="F192" s="173">
        <f>D192*E192</f>
        <v>641.5999999999999</v>
      </c>
    </row>
    <row r="193" spans="1:6" ht="12.75">
      <c r="A193" s="30" t="s">
        <v>88</v>
      </c>
      <c r="B193" s="30" t="s">
        <v>166</v>
      </c>
      <c r="C193" s="8" t="s">
        <v>22</v>
      </c>
      <c r="D193" s="123">
        <v>24200</v>
      </c>
      <c r="E193" s="76">
        <v>16.04</v>
      </c>
      <c r="F193" s="173">
        <f>D193*E193</f>
        <v>388168</v>
      </c>
    </row>
    <row r="194" spans="1:6" ht="12.75">
      <c r="A194" s="94" t="s">
        <v>46</v>
      </c>
      <c r="B194" s="30" t="s">
        <v>47</v>
      </c>
      <c r="C194" s="128" t="s">
        <v>22</v>
      </c>
      <c r="D194" s="131">
        <v>20</v>
      </c>
      <c r="E194" s="131">
        <v>12</v>
      </c>
      <c r="F194" s="172">
        <f>+D194*E194</f>
        <v>240</v>
      </c>
    </row>
    <row r="195" spans="1:6" ht="12.75">
      <c r="A195" s="30" t="s">
        <v>86</v>
      </c>
      <c r="B195" s="30" t="s">
        <v>167</v>
      </c>
      <c r="C195" s="128" t="s">
        <v>97</v>
      </c>
      <c r="D195" s="131">
        <v>14</v>
      </c>
      <c r="E195" s="154">
        <v>7.08</v>
      </c>
      <c r="F195" s="172">
        <f>+D195*E195</f>
        <v>99.12</v>
      </c>
    </row>
    <row r="196" spans="1:6" ht="12.75">
      <c r="A196" s="94" t="s">
        <v>52</v>
      </c>
      <c r="B196" s="30" t="s">
        <v>168</v>
      </c>
      <c r="C196" s="128" t="s">
        <v>5</v>
      </c>
      <c r="D196" s="131">
        <v>2800</v>
      </c>
      <c r="E196" s="154">
        <v>1.47</v>
      </c>
      <c r="F196" s="153">
        <f>+D196*E196</f>
        <v>4116</v>
      </c>
    </row>
    <row r="197" spans="1:6" ht="12.75">
      <c r="A197" s="91" t="s">
        <v>37</v>
      </c>
      <c r="B197" s="30" t="s">
        <v>174</v>
      </c>
      <c r="C197" s="128" t="s">
        <v>38</v>
      </c>
      <c r="D197" s="131">
        <v>6</v>
      </c>
      <c r="E197" s="131">
        <v>290.1</v>
      </c>
      <c r="F197" s="153">
        <f>+D197*E197</f>
        <v>1740.6000000000001</v>
      </c>
    </row>
    <row r="198" spans="1:6" ht="12.75">
      <c r="A198" s="91" t="s">
        <v>37</v>
      </c>
      <c r="B198" s="30" t="s">
        <v>174</v>
      </c>
      <c r="C198" s="155" t="s">
        <v>38</v>
      </c>
      <c r="D198" s="168">
        <v>8</v>
      </c>
      <c r="E198" s="131">
        <v>290.1</v>
      </c>
      <c r="F198" s="173">
        <f>D198*E198</f>
        <v>2320.8</v>
      </c>
    </row>
    <row r="199" spans="1:6" ht="12.75">
      <c r="A199" s="91" t="s">
        <v>37</v>
      </c>
      <c r="B199" s="30" t="s">
        <v>174</v>
      </c>
      <c r="C199" s="8" t="s">
        <v>38</v>
      </c>
      <c r="D199" s="75">
        <v>8</v>
      </c>
      <c r="E199" s="131">
        <v>290.1</v>
      </c>
      <c r="F199" s="109">
        <v>2934.08</v>
      </c>
    </row>
    <row r="200" spans="1:6" ht="12.75">
      <c r="A200" s="91" t="s">
        <v>37</v>
      </c>
      <c r="B200" s="30" t="s">
        <v>174</v>
      </c>
      <c r="C200" s="8" t="s">
        <v>38</v>
      </c>
      <c r="D200" s="75">
        <v>8</v>
      </c>
      <c r="E200" s="131">
        <v>290.1</v>
      </c>
      <c r="F200" s="109">
        <f>D200*E200</f>
        <v>2320.8</v>
      </c>
    </row>
    <row r="201" spans="1:6" ht="12.75">
      <c r="A201" s="91" t="s">
        <v>37</v>
      </c>
      <c r="B201" s="30" t="s">
        <v>174</v>
      </c>
      <c r="C201" s="8" t="s">
        <v>38</v>
      </c>
      <c r="D201" s="75">
        <v>2</v>
      </c>
      <c r="E201" s="131">
        <v>290.1</v>
      </c>
      <c r="F201" s="109">
        <f>D201*E201</f>
        <v>580.2</v>
      </c>
    </row>
    <row r="202" spans="1:6" ht="12.75">
      <c r="A202" s="174" t="s">
        <v>123</v>
      </c>
      <c r="B202" s="175" t="s">
        <v>124</v>
      </c>
      <c r="C202" s="8" t="s">
        <v>34</v>
      </c>
      <c r="D202" s="123">
        <v>55000</v>
      </c>
      <c r="E202" s="123">
        <v>0.81</v>
      </c>
      <c r="F202" s="109">
        <f>D202*E202</f>
        <v>44550</v>
      </c>
    </row>
  </sheetData>
  <sheetProtection/>
  <mergeCells count="6">
    <mergeCell ref="D54:E54"/>
    <mergeCell ref="B4:F4"/>
    <mergeCell ref="B5:D5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202"/>
  <sheetViews>
    <sheetView zoomScale="106" zoomScaleNormal="106" zoomScalePageLayoutView="0" workbookViewId="0" topLeftCell="A1">
      <pane xSplit="5" ySplit="4" topLeftCell="F8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13" sqref="B13"/>
    </sheetView>
  </sheetViews>
  <sheetFormatPr defaultColWidth="11.421875" defaultRowHeight="15"/>
  <cols>
    <col min="1" max="1" width="12.140625" style="50" bestFit="1" customWidth="1"/>
    <col min="2" max="2" width="40.8515625" style="50" customWidth="1"/>
    <col min="3" max="3" width="12.7109375" style="50" customWidth="1"/>
    <col min="4" max="4" width="12.7109375" style="82" customWidth="1"/>
    <col min="5" max="5" width="12.7109375" style="50" customWidth="1"/>
    <col min="6" max="6" width="12.7109375" style="82" customWidth="1"/>
    <col min="7" max="7" width="11.421875" style="50" customWidth="1"/>
    <col min="8" max="8" width="12.140625" style="50" bestFit="1" customWidth="1"/>
    <col min="9" max="9" width="40.8515625" style="50" customWidth="1"/>
    <col min="10" max="10" width="8.140625" style="50" bestFit="1" customWidth="1"/>
    <col min="11" max="11" width="12.7109375" style="82" customWidth="1"/>
    <col min="12" max="13" width="12.7109375" style="50" customWidth="1"/>
    <col min="14" max="16384" width="11.421875" style="50" customWidth="1"/>
  </cols>
  <sheetData>
    <row r="1" spans="1:6" ht="12.75">
      <c r="A1" s="343" t="s">
        <v>0</v>
      </c>
      <c r="B1" s="343"/>
      <c r="C1" s="343"/>
      <c r="D1" s="343"/>
      <c r="E1" s="343"/>
      <c r="F1" s="343"/>
    </row>
    <row r="2" spans="1:6" ht="12.75">
      <c r="A2" s="344" t="s">
        <v>1</v>
      </c>
      <c r="B2" s="344"/>
      <c r="C2" s="344"/>
      <c r="D2" s="344"/>
      <c r="E2" s="344"/>
      <c r="F2" s="344"/>
    </row>
    <row r="3" spans="1:6" ht="12.75">
      <c r="A3" s="332" t="s">
        <v>54</v>
      </c>
      <c r="B3" s="332"/>
      <c r="C3" s="332"/>
      <c r="D3" s="332"/>
      <c r="E3" s="332"/>
      <c r="F3" s="332"/>
    </row>
    <row r="4" spans="1:6" ht="12.75">
      <c r="A4" s="69" t="s">
        <v>2</v>
      </c>
      <c r="B4" s="361" t="s">
        <v>55</v>
      </c>
      <c r="C4" s="361"/>
      <c r="D4" s="361"/>
      <c r="E4" s="361"/>
      <c r="F4" s="361"/>
    </row>
    <row r="5" spans="1:6" ht="12.75">
      <c r="A5" s="69" t="s">
        <v>62</v>
      </c>
      <c r="B5" s="365" t="s">
        <v>63</v>
      </c>
      <c r="C5" s="365"/>
      <c r="D5" s="365"/>
      <c r="E5" s="69"/>
      <c r="F5" s="16"/>
    </row>
    <row r="6" spans="1:6" ht="12.75">
      <c r="A6" s="69" t="s">
        <v>3</v>
      </c>
      <c r="B6" s="50" t="s">
        <v>122</v>
      </c>
      <c r="C6" s="20"/>
      <c r="D6" s="16"/>
      <c r="E6" s="69"/>
      <c r="F6" s="16"/>
    </row>
    <row r="7" spans="1:6" ht="12.75">
      <c r="A7" s="69" t="s">
        <v>4</v>
      </c>
      <c r="B7" s="2" t="s">
        <v>64</v>
      </c>
      <c r="E7" s="69"/>
      <c r="F7" s="16"/>
    </row>
    <row r="8" spans="1:6" ht="12.75">
      <c r="A8" s="69" t="s">
        <v>6</v>
      </c>
      <c r="B8" s="2"/>
      <c r="E8" s="69"/>
      <c r="F8" s="21"/>
    </row>
    <row r="9" spans="1:6" ht="12.75">
      <c r="A9" s="69" t="s">
        <v>7</v>
      </c>
      <c r="B9" s="2" t="s">
        <v>8</v>
      </c>
      <c r="C9" s="70"/>
      <c r="D9" s="84"/>
      <c r="E9" s="70"/>
      <c r="F9" s="85"/>
    </row>
    <row r="10" spans="1:13" ht="12.75">
      <c r="A10" s="181" t="s">
        <v>9</v>
      </c>
      <c r="B10" s="181" t="s">
        <v>78</v>
      </c>
      <c r="C10" s="181" t="s">
        <v>11</v>
      </c>
      <c r="D10" s="191" t="s">
        <v>12</v>
      </c>
      <c r="E10" s="181" t="s">
        <v>79</v>
      </c>
      <c r="F10" s="181" t="s">
        <v>80</v>
      </c>
      <c r="H10" s="181" t="s">
        <v>9</v>
      </c>
      <c r="I10" s="181" t="s">
        <v>78</v>
      </c>
      <c r="J10" s="181" t="s">
        <v>11</v>
      </c>
      <c r="K10" s="191" t="s">
        <v>12</v>
      </c>
      <c r="L10" s="181" t="s">
        <v>79</v>
      </c>
      <c r="M10" s="181" t="s">
        <v>80</v>
      </c>
    </row>
    <row r="11" spans="1:13" ht="12.75">
      <c r="A11" s="188" t="s">
        <v>81</v>
      </c>
      <c r="B11" s="189"/>
      <c r="C11" s="189"/>
      <c r="D11" s="192"/>
      <c r="E11" s="189"/>
      <c r="F11" s="190"/>
      <c r="H11" s="188" t="s">
        <v>81</v>
      </c>
      <c r="I11" s="189"/>
      <c r="J11" s="189"/>
      <c r="K11" s="192"/>
      <c r="L11" s="189"/>
      <c r="M11" s="190"/>
    </row>
    <row r="12" spans="1:13" ht="12.75">
      <c r="A12" s="91" t="s">
        <v>15</v>
      </c>
      <c r="B12" s="30" t="s">
        <v>16</v>
      </c>
      <c r="C12" s="128" t="s">
        <v>17</v>
      </c>
      <c r="D12" s="131">
        <v>0.4</v>
      </c>
      <c r="E12" s="131">
        <v>399.09</v>
      </c>
      <c r="F12" s="129">
        <f aca="true" t="shared" si="0" ref="F12:F18">ROUND(D12*E12,2)</f>
        <v>159.64</v>
      </c>
      <c r="H12" s="91">
        <v>399.09</v>
      </c>
      <c r="I12" s="30" t="s">
        <v>16</v>
      </c>
      <c r="J12" s="128" t="s">
        <v>17</v>
      </c>
      <c r="K12" s="131">
        <v>0.4</v>
      </c>
      <c r="L12" s="131">
        <v>399.09</v>
      </c>
      <c r="M12" s="129">
        <f aca="true" t="shared" si="1" ref="M12:M18">ROUND(K12*L12,2)</f>
        <v>159.64</v>
      </c>
    </row>
    <row r="13" spans="1:13" ht="12.75">
      <c r="A13" s="91" t="s">
        <v>18</v>
      </c>
      <c r="B13" s="30" t="s">
        <v>145</v>
      </c>
      <c r="C13" s="128" t="s">
        <v>19</v>
      </c>
      <c r="D13" s="131">
        <v>25</v>
      </c>
      <c r="E13" s="131">
        <v>22.63</v>
      </c>
      <c r="F13" s="129">
        <f t="shared" si="0"/>
        <v>565.75</v>
      </c>
      <c r="H13" s="91">
        <v>22.63</v>
      </c>
      <c r="I13" s="30" t="s">
        <v>145</v>
      </c>
      <c r="J13" s="128" t="s">
        <v>19</v>
      </c>
      <c r="K13" s="131">
        <v>25</v>
      </c>
      <c r="L13" s="131">
        <v>22.63</v>
      </c>
      <c r="M13" s="129">
        <f t="shared" si="1"/>
        <v>565.75</v>
      </c>
    </row>
    <row r="14" spans="1:13" ht="12.75">
      <c r="A14" s="91" t="s">
        <v>20</v>
      </c>
      <c r="B14" s="30" t="s">
        <v>21</v>
      </c>
      <c r="C14" s="128" t="s">
        <v>22</v>
      </c>
      <c r="D14" s="131">
        <v>90</v>
      </c>
      <c r="E14" s="131">
        <v>1.41</v>
      </c>
      <c r="F14" s="129">
        <f t="shared" si="0"/>
        <v>126.9</v>
      </c>
      <c r="H14" s="91">
        <v>1.41</v>
      </c>
      <c r="I14" s="30" t="s">
        <v>21</v>
      </c>
      <c r="J14" s="128" t="s">
        <v>22</v>
      </c>
      <c r="K14" s="131">
        <v>90</v>
      </c>
      <c r="L14" s="131">
        <v>1.41</v>
      </c>
      <c r="M14" s="129">
        <f t="shared" si="1"/>
        <v>126.9</v>
      </c>
    </row>
    <row r="15" spans="1:13" ht="25.5">
      <c r="A15" s="91" t="s">
        <v>23</v>
      </c>
      <c r="B15" s="66" t="s">
        <v>198</v>
      </c>
      <c r="C15" s="128" t="s">
        <v>24</v>
      </c>
      <c r="D15" s="131">
        <v>11472</v>
      </c>
      <c r="E15" s="131">
        <v>0.37</v>
      </c>
      <c r="F15" s="129">
        <f t="shared" si="0"/>
        <v>4244.64</v>
      </c>
      <c r="H15" s="91">
        <v>0.37</v>
      </c>
      <c r="I15" s="66" t="s">
        <v>157</v>
      </c>
      <c r="J15" s="128" t="s">
        <v>24</v>
      </c>
      <c r="K15" s="131">
        <v>11472</v>
      </c>
      <c r="L15" s="131">
        <v>0.37</v>
      </c>
      <c r="M15" s="129">
        <f t="shared" si="1"/>
        <v>4244.64</v>
      </c>
    </row>
    <row r="16" spans="1:13" ht="25.5">
      <c r="A16" s="91" t="s">
        <v>23</v>
      </c>
      <c r="B16" s="66" t="s">
        <v>151</v>
      </c>
      <c r="C16" s="128" t="s">
        <v>24</v>
      </c>
      <c r="D16" s="131">
        <v>0</v>
      </c>
      <c r="E16" s="131">
        <v>0.3</v>
      </c>
      <c r="F16" s="129">
        <f>ROUND(D16*E16,2)</f>
        <v>0</v>
      </c>
      <c r="H16" s="91">
        <v>0.3</v>
      </c>
      <c r="I16" s="66"/>
      <c r="J16" s="128"/>
      <c r="K16" s="131"/>
      <c r="L16" s="131"/>
      <c r="M16" s="129"/>
    </row>
    <row r="17" spans="1:13" ht="25.5">
      <c r="A17" s="91" t="s">
        <v>25</v>
      </c>
      <c r="B17" s="30" t="s">
        <v>26</v>
      </c>
      <c r="C17" s="128" t="s">
        <v>22</v>
      </c>
      <c r="D17" s="131">
        <v>1800</v>
      </c>
      <c r="E17" s="131">
        <v>5.61</v>
      </c>
      <c r="F17" s="129">
        <f t="shared" si="0"/>
        <v>10098</v>
      </c>
      <c r="H17" s="91">
        <v>5.61</v>
      </c>
      <c r="I17" s="30" t="s">
        <v>26</v>
      </c>
      <c r="J17" s="128" t="s">
        <v>22</v>
      </c>
      <c r="K17" s="131">
        <v>1800</v>
      </c>
      <c r="L17" s="131">
        <v>18.23</v>
      </c>
      <c r="M17" s="129">
        <f t="shared" si="1"/>
        <v>32814</v>
      </c>
    </row>
    <row r="18" spans="1:13" ht="38.25">
      <c r="A18" s="91" t="s">
        <v>27</v>
      </c>
      <c r="B18" s="66" t="s">
        <v>153</v>
      </c>
      <c r="C18" s="128" t="s">
        <v>24</v>
      </c>
      <c r="D18" s="131">
        <v>90000</v>
      </c>
      <c r="E18" s="131">
        <v>0.3</v>
      </c>
      <c r="F18" s="129">
        <f t="shared" si="0"/>
        <v>27000</v>
      </c>
      <c r="H18" s="91">
        <v>0.3</v>
      </c>
      <c r="I18" s="66" t="s">
        <v>153</v>
      </c>
      <c r="J18" s="128" t="s">
        <v>24</v>
      </c>
      <c r="K18" s="131">
        <v>90000</v>
      </c>
      <c r="L18" s="131">
        <v>0.3</v>
      </c>
      <c r="M18" s="129">
        <f t="shared" si="1"/>
        <v>27000</v>
      </c>
    </row>
    <row r="19" spans="1:13" ht="12.75">
      <c r="A19" s="185" t="s">
        <v>131</v>
      </c>
      <c r="B19" s="186"/>
      <c r="C19" s="186"/>
      <c r="D19" s="192"/>
      <c r="E19" s="186"/>
      <c r="F19" s="187"/>
      <c r="H19" s="185"/>
      <c r="I19" s="186"/>
      <c r="J19" s="186"/>
      <c r="K19" s="192"/>
      <c r="L19" s="186"/>
      <c r="M19" s="187"/>
    </row>
    <row r="20" spans="1:13" ht="12.75">
      <c r="A20" s="91" t="s">
        <v>146</v>
      </c>
      <c r="B20" s="66" t="s">
        <v>147</v>
      </c>
      <c r="C20" s="128" t="s">
        <v>22</v>
      </c>
      <c r="D20" s="131"/>
      <c r="E20" s="131">
        <v>15.9</v>
      </c>
      <c r="F20" s="129">
        <f aca="true" t="shared" si="2" ref="F20:F50">ROUND(D20*E20,2)</f>
        <v>0</v>
      </c>
      <c r="H20" s="91">
        <v>15.9</v>
      </c>
      <c r="I20" s="66" t="s">
        <v>147</v>
      </c>
      <c r="J20" s="128" t="s">
        <v>22</v>
      </c>
      <c r="K20" s="131"/>
      <c r="L20" s="131">
        <v>15.9</v>
      </c>
      <c r="M20" s="129">
        <f aca="true" t="shared" si="3" ref="M20:M50">ROUND(K20*L20,2)</f>
        <v>0</v>
      </c>
    </row>
    <row r="21" spans="1:13" ht="12.75">
      <c r="A21" s="91" t="s">
        <v>35</v>
      </c>
      <c r="B21" s="30" t="s">
        <v>36</v>
      </c>
      <c r="C21" s="128" t="s">
        <v>22</v>
      </c>
      <c r="D21" s="131">
        <v>2.6</v>
      </c>
      <c r="E21" s="131">
        <v>41.9</v>
      </c>
      <c r="F21" s="129">
        <f t="shared" si="2"/>
        <v>108.94</v>
      </c>
      <c r="H21" s="91">
        <v>42.67</v>
      </c>
      <c r="I21" s="30" t="s">
        <v>36</v>
      </c>
      <c r="J21" s="128" t="s">
        <v>22</v>
      </c>
      <c r="K21" s="131">
        <v>2.6</v>
      </c>
      <c r="L21" s="131">
        <v>42.67</v>
      </c>
      <c r="M21" s="129">
        <f t="shared" si="3"/>
        <v>110.94</v>
      </c>
    </row>
    <row r="22" spans="1:13" ht="12.75">
      <c r="A22" s="91" t="s">
        <v>148</v>
      </c>
      <c r="B22" s="30" t="s">
        <v>40</v>
      </c>
      <c r="C22" s="128" t="s">
        <v>22</v>
      </c>
      <c r="D22" s="131"/>
      <c r="E22" s="131">
        <v>2.51</v>
      </c>
      <c r="F22" s="129">
        <f t="shared" si="2"/>
        <v>0</v>
      </c>
      <c r="H22" s="91">
        <v>2.51</v>
      </c>
      <c r="I22" s="30" t="s">
        <v>40</v>
      </c>
      <c r="J22" s="128" t="s">
        <v>22</v>
      </c>
      <c r="K22" s="131"/>
      <c r="L22" s="131">
        <v>2.51</v>
      </c>
      <c r="M22" s="129">
        <f t="shared" si="3"/>
        <v>0</v>
      </c>
    </row>
    <row r="23" spans="1:13" ht="12.75">
      <c r="A23" s="91" t="s">
        <v>150</v>
      </c>
      <c r="B23" s="30" t="s">
        <v>41</v>
      </c>
      <c r="C23" s="128" t="s">
        <v>22</v>
      </c>
      <c r="D23" s="131">
        <v>480</v>
      </c>
      <c r="E23" s="131">
        <v>5.78</v>
      </c>
      <c r="F23" s="129">
        <f t="shared" si="2"/>
        <v>2774.4</v>
      </c>
      <c r="H23" s="91" t="s">
        <v>214</v>
      </c>
      <c r="I23" s="30" t="s">
        <v>41</v>
      </c>
      <c r="J23" s="128" t="s">
        <v>22</v>
      </c>
      <c r="K23" s="131">
        <v>480</v>
      </c>
      <c r="L23" s="131">
        <v>5.92</v>
      </c>
      <c r="M23" s="129">
        <f t="shared" si="3"/>
        <v>2841.6</v>
      </c>
    </row>
    <row r="24" spans="1:13" ht="12.75">
      <c r="A24" s="91" t="s">
        <v>39</v>
      </c>
      <c r="B24" s="30" t="s">
        <v>188</v>
      </c>
      <c r="C24" s="128" t="s">
        <v>22</v>
      </c>
      <c r="D24" s="131"/>
      <c r="E24" s="131">
        <v>1.4</v>
      </c>
      <c r="F24" s="129">
        <f t="shared" si="2"/>
        <v>0</v>
      </c>
      <c r="H24" s="91">
        <v>1.4</v>
      </c>
      <c r="I24" s="30"/>
      <c r="J24" s="128"/>
      <c r="K24" s="131"/>
      <c r="L24" s="131"/>
      <c r="M24" s="129"/>
    </row>
    <row r="25" spans="1:13" ht="25.5">
      <c r="A25" s="87" t="s">
        <v>156</v>
      </c>
      <c r="B25" s="66" t="s">
        <v>157</v>
      </c>
      <c r="C25" s="120" t="s">
        <v>49</v>
      </c>
      <c r="D25" s="121"/>
      <c r="E25" s="121">
        <v>0.3</v>
      </c>
      <c r="F25" s="129">
        <f t="shared" si="2"/>
        <v>0</v>
      </c>
      <c r="H25" s="91">
        <v>0.3</v>
      </c>
      <c r="I25" s="30"/>
      <c r="J25" s="128"/>
      <c r="K25" s="131"/>
      <c r="L25" s="131"/>
      <c r="M25" s="129"/>
    </row>
    <row r="26" spans="1:13" ht="25.5">
      <c r="A26" s="122" t="s">
        <v>66</v>
      </c>
      <c r="B26" s="30" t="s">
        <v>26</v>
      </c>
      <c r="C26" s="8" t="s">
        <v>22</v>
      </c>
      <c r="D26" s="123">
        <v>423.7</v>
      </c>
      <c r="E26" s="123">
        <v>5.61</v>
      </c>
      <c r="F26" s="129">
        <f t="shared" si="2"/>
        <v>2376.96</v>
      </c>
      <c r="H26" s="122">
        <v>5.61</v>
      </c>
      <c r="I26" s="30" t="s">
        <v>26</v>
      </c>
      <c r="J26" s="8" t="s">
        <v>22</v>
      </c>
      <c r="K26" s="123">
        <v>423.7</v>
      </c>
      <c r="L26" s="123">
        <v>18.23</v>
      </c>
      <c r="M26" s="129">
        <f t="shared" si="3"/>
        <v>7724.05</v>
      </c>
    </row>
    <row r="27" spans="1:13" ht="38.25">
      <c r="A27" s="91" t="s">
        <v>27</v>
      </c>
      <c r="B27" s="66" t="s">
        <v>153</v>
      </c>
      <c r="C27" s="8" t="s">
        <v>49</v>
      </c>
      <c r="D27" s="123">
        <v>12711</v>
      </c>
      <c r="E27" s="123">
        <v>0.3</v>
      </c>
      <c r="F27" s="129">
        <f t="shared" si="2"/>
        <v>3813.3</v>
      </c>
      <c r="H27" s="91">
        <v>0.3</v>
      </c>
      <c r="I27" s="66" t="s">
        <v>153</v>
      </c>
      <c r="J27" s="8" t="s">
        <v>49</v>
      </c>
      <c r="K27" s="123">
        <v>12711</v>
      </c>
      <c r="L27" s="123">
        <v>0.3</v>
      </c>
      <c r="M27" s="129">
        <f t="shared" si="3"/>
        <v>3813.3</v>
      </c>
    </row>
    <row r="28" spans="1:13" ht="12.75">
      <c r="A28" s="91" t="s">
        <v>29</v>
      </c>
      <c r="B28" s="30" t="s">
        <v>28</v>
      </c>
      <c r="C28" s="128" t="s">
        <v>22</v>
      </c>
      <c r="D28" s="131">
        <v>200</v>
      </c>
      <c r="E28" s="131">
        <v>11.61</v>
      </c>
      <c r="F28" s="129">
        <f t="shared" si="2"/>
        <v>2322</v>
      </c>
      <c r="H28" s="91">
        <v>11.61</v>
      </c>
      <c r="I28" s="30" t="s">
        <v>28</v>
      </c>
      <c r="J28" s="128" t="s">
        <v>22</v>
      </c>
      <c r="K28" s="131">
        <v>200</v>
      </c>
      <c r="L28" s="131">
        <v>11.61</v>
      </c>
      <c r="M28" s="129">
        <f t="shared" si="3"/>
        <v>2322</v>
      </c>
    </row>
    <row r="29" spans="1:13" ht="12.75">
      <c r="A29" s="91" t="s">
        <v>27</v>
      </c>
      <c r="B29" s="30" t="s">
        <v>169</v>
      </c>
      <c r="C29" s="128" t="s">
        <v>24</v>
      </c>
      <c r="D29" s="131">
        <v>10000</v>
      </c>
      <c r="E29" s="131">
        <v>0.27</v>
      </c>
      <c r="F29" s="129">
        <f t="shared" si="2"/>
        <v>2700</v>
      </c>
      <c r="H29" s="91">
        <v>0.27</v>
      </c>
      <c r="I29" s="30" t="s">
        <v>169</v>
      </c>
      <c r="J29" s="128" t="s">
        <v>24</v>
      </c>
      <c r="K29" s="131">
        <v>10000</v>
      </c>
      <c r="L29" s="131">
        <v>0.27</v>
      </c>
      <c r="M29" s="129">
        <f t="shared" si="3"/>
        <v>2700</v>
      </c>
    </row>
    <row r="30" spans="1:13" ht="12.75">
      <c r="A30" s="91" t="s">
        <v>159</v>
      </c>
      <c r="B30" s="30" t="s">
        <v>33</v>
      </c>
      <c r="C30" s="128" t="s">
        <v>22</v>
      </c>
      <c r="D30" s="131">
        <v>80</v>
      </c>
      <c r="E30" s="131">
        <v>14.42</v>
      </c>
      <c r="F30" s="129">
        <f t="shared" si="2"/>
        <v>1153.6</v>
      </c>
      <c r="H30" s="91">
        <v>14.42</v>
      </c>
      <c r="I30" s="30" t="s">
        <v>33</v>
      </c>
      <c r="J30" s="128" t="s">
        <v>22</v>
      </c>
      <c r="K30" s="131">
        <v>80</v>
      </c>
      <c r="L30" s="131">
        <v>14.42</v>
      </c>
      <c r="M30" s="129">
        <f t="shared" si="3"/>
        <v>1153.6</v>
      </c>
    </row>
    <row r="31" spans="1:13" ht="12.75">
      <c r="A31" s="91" t="s">
        <v>27</v>
      </c>
      <c r="B31" s="30" t="s">
        <v>154</v>
      </c>
      <c r="C31" s="128" t="s">
        <v>49</v>
      </c>
      <c r="D31" s="131">
        <v>4000</v>
      </c>
      <c r="E31" s="131">
        <v>0.27</v>
      </c>
      <c r="F31" s="129">
        <f t="shared" si="2"/>
        <v>1080</v>
      </c>
      <c r="H31" s="91">
        <v>0.27</v>
      </c>
      <c r="I31" s="30" t="s">
        <v>154</v>
      </c>
      <c r="J31" s="128" t="s">
        <v>49</v>
      </c>
      <c r="K31" s="131">
        <v>4000</v>
      </c>
      <c r="L31" s="131">
        <v>0.27</v>
      </c>
      <c r="M31" s="129">
        <f t="shared" si="3"/>
        <v>1080</v>
      </c>
    </row>
    <row r="32" spans="1:13" ht="25.5">
      <c r="A32" s="94" t="s">
        <v>164</v>
      </c>
      <c r="B32" s="30" t="s">
        <v>165</v>
      </c>
      <c r="C32" s="128" t="s">
        <v>5</v>
      </c>
      <c r="D32" s="131">
        <v>0</v>
      </c>
      <c r="E32" s="131">
        <v>336.72</v>
      </c>
      <c r="F32" s="129">
        <f t="shared" si="2"/>
        <v>0</v>
      </c>
      <c r="H32" s="94">
        <v>336.72</v>
      </c>
      <c r="I32" s="30" t="s">
        <v>173</v>
      </c>
      <c r="J32" s="128" t="s">
        <v>5</v>
      </c>
      <c r="K32" s="131">
        <v>30</v>
      </c>
      <c r="L32" s="131">
        <v>604.66</v>
      </c>
      <c r="M32" s="129">
        <f t="shared" si="3"/>
        <v>18139.8</v>
      </c>
    </row>
    <row r="33" spans="1:13" ht="25.5">
      <c r="A33" s="94" t="s">
        <v>164</v>
      </c>
      <c r="B33" s="30" t="s">
        <v>173</v>
      </c>
      <c r="C33" s="128" t="s">
        <v>5</v>
      </c>
      <c r="D33" s="131">
        <v>30</v>
      </c>
      <c r="E33" s="131">
        <v>604.66</v>
      </c>
      <c r="F33" s="129">
        <f>ROUND(D33*E33,2)</f>
        <v>18139.8</v>
      </c>
      <c r="H33" s="94">
        <v>604.66</v>
      </c>
      <c r="I33" s="30"/>
      <c r="J33" s="128"/>
      <c r="K33" s="131"/>
      <c r="L33" s="131"/>
      <c r="M33" s="129"/>
    </row>
    <row r="34" spans="1:13" ht="12.75">
      <c r="A34" s="94" t="s">
        <v>46</v>
      </c>
      <c r="B34" s="30" t="s">
        <v>47</v>
      </c>
      <c r="C34" s="128" t="s">
        <v>22</v>
      </c>
      <c r="D34" s="131"/>
      <c r="E34" s="131">
        <v>12</v>
      </c>
      <c r="F34" s="129">
        <f t="shared" si="2"/>
        <v>0</v>
      </c>
      <c r="H34" s="94">
        <v>12</v>
      </c>
      <c r="I34" s="30" t="s">
        <v>47</v>
      </c>
      <c r="J34" s="128" t="s">
        <v>22</v>
      </c>
      <c r="K34" s="131"/>
      <c r="L34" s="131">
        <v>12</v>
      </c>
      <c r="M34" s="129">
        <f t="shared" si="3"/>
        <v>0</v>
      </c>
    </row>
    <row r="35" spans="1:13" ht="12.75">
      <c r="A35" s="91" t="s">
        <v>27</v>
      </c>
      <c r="B35" s="30" t="s">
        <v>155</v>
      </c>
      <c r="C35" s="128" t="s">
        <v>49</v>
      </c>
      <c r="D35" s="131"/>
      <c r="E35" s="131">
        <v>0.27</v>
      </c>
      <c r="F35" s="129">
        <f t="shared" si="2"/>
        <v>0</v>
      </c>
      <c r="H35" s="91">
        <v>0.27</v>
      </c>
      <c r="I35" s="30" t="s">
        <v>155</v>
      </c>
      <c r="J35" s="128" t="s">
        <v>49</v>
      </c>
      <c r="K35" s="131"/>
      <c r="L35" s="131">
        <v>0.27</v>
      </c>
      <c r="M35" s="129">
        <f t="shared" si="3"/>
        <v>0</v>
      </c>
    </row>
    <row r="36" spans="1:13" ht="25.5">
      <c r="A36" s="30" t="s">
        <v>142</v>
      </c>
      <c r="B36" s="30" t="s">
        <v>83</v>
      </c>
      <c r="C36" s="128" t="s">
        <v>22</v>
      </c>
      <c r="D36" s="131">
        <v>44</v>
      </c>
      <c r="E36" s="131">
        <v>207.98</v>
      </c>
      <c r="F36" s="129">
        <f t="shared" si="2"/>
        <v>9151.12</v>
      </c>
      <c r="H36" s="30">
        <v>207.98</v>
      </c>
      <c r="I36" s="30" t="s">
        <v>83</v>
      </c>
      <c r="J36" s="128" t="s">
        <v>22</v>
      </c>
      <c r="K36" s="131">
        <v>44</v>
      </c>
      <c r="L36" s="131">
        <v>207.98</v>
      </c>
      <c r="M36" s="129">
        <f t="shared" si="3"/>
        <v>9151.12</v>
      </c>
    </row>
    <row r="37" spans="1:13" ht="25.5">
      <c r="A37" s="122" t="s">
        <v>45</v>
      </c>
      <c r="B37" s="30" t="s">
        <v>70</v>
      </c>
      <c r="C37" s="8" t="s">
        <v>71</v>
      </c>
      <c r="D37" s="123">
        <v>883.5</v>
      </c>
      <c r="E37" s="123">
        <v>2</v>
      </c>
      <c r="F37" s="129">
        <f t="shared" si="2"/>
        <v>1767</v>
      </c>
      <c r="H37" s="122">
        <v>2</v>
      </c>
      <c r="I37" s="30" t="s">
        <v>70</v>
      </c>
      <c r="J37" s="8" t="s">
        <v>71</v>
      </c>
      <c r="K37" s="123">
        <v>883.5</v>
      </c>
      <c r="L37" s="123">
        <v>2.5</v>
      </c>
      <c r="M37" s="129">
        <f t="shared" si="3"/>
        <v>2208.75</v>
      </c>
    </row>
    <row r="38" spans="1:13" ht="12.75">
      <c r="A38" s="30" t="s">
        <v>88</v>
      </c>
      <c r="B38" s="30" t="s">
        <v>166</v>
      </c>
      <c r="C38" s="120" t="s">
        <v>22</v>
      </c>
      <c r="D38" s="121"/>
      <c r="E38" s="133">
        <v>16.04</v>
      </c>
      <c r="F38" s="129">
        <f t="shared" si="2"/>
        <v>0</v>
      </c>
      <c r="H38" s="122">
        <v>16.04</v>
      </c>
      <c r="I38" s="30"/>
      <c r="J38" s="8"/>
      <c r="K38" s="123"/>
      <c r="L38" s="123"/>
      <c r="M38" s="129"/>
    </row>
    <row r="39" spans="1:13" ht="12.75">
      <c r="A39" s="91" t="s">
        <v>51</v>
      </c>
      <c r="B39" s="66" t="s">
        <v>171</v>
      </c>
      <c r="C39" s="120" t="s">
        <v>49</v>
      </c>
      <c r="D39" s="121"/>
      <c r="E39" s="121">
        <v>0.27</v>
      </c>
      <c r="F39" s="129">
        <f t="shared" si="2"/>
        <v>0</v>
      </c>
      <c r="H39" s="122">
        <v>0.27</v>
      </c>
      <c r="I39" s="30"/>
      <c r="J39" s="8"/>
      <c r="K39" s="123"/>
      <c r="L39" s="123"/>
      <c r="M39" s="129"/>
    </row>
    <row r="40" spans="1:13" ht="12.75">
      <c r="A40" s="122" t="s">
        <v>42</v>
      </c>
      <c r="B40" s="30" t="s">
        <v>43</v>
      </c>
      <c r="C40" s="8" t="s">
        <v>22</v>
      </c>
      <c r="D40" s="123">
        <v>18</v>
      </c>
      <c r="E40" s="131">
        <v>56.4</v>
      </c>
      <c r="F40" s="129">
        <f t="shared" si="2"/>
        <v>1015.2</v>
      </c>
      <c r="H40" s="122">
        <v>56.4</v>
      </c>
      <c r="I40" s="30" t="s">
        <v>43</v>
      </c>
      <c r="J40" s="8" t="s">
        <v>22</v>
      </c>
      <c r="K40" s="123">
        <v>18</v>
      </c>
      <c r="L40" s="131">
        <v>50.67</v>
      </c>
      <c r="M40" s="129">
        <f t="shared" si="3"/>
        <v>912.06</v>
      </c>
    </row>
    <row r="41" spans="1:13" ht="12.75">
      <c r="A41" s="122" t="s">
        <v>51</v>
      </c>
      <c r="B41" s="30" t="s">
        <v>158</v>
      </c>
      <c r="C41" s="8" t="s">
        <v>49</v>
      </c>
      <c r="D41" s="123">
        <v>900</v>
      </c>
      <c r="E41" s="123">
        <v>0.27</v>
      </c>
      <c r="F41" s="129">
        <f t="shared" si="2"/>
        <v>243</v>
      </c>
      <c r="H41" s="122">
        <v>0.27</v>
      </c>
      <c r="I41" s="30" t="s">
        <v>158</v>
      </c>
      <c r="J41" s="8" t="s">
        <v>49</v>
      </c>
      <c r="K41" s="123">
        <v>900</v>
      </c>
      <c r="L41" s="123">
        <v>0.27</v>
      </c>
      <c r="M41" s="129">
        <f t="shared" si="3"/>
        <v>243</v>
      </c>
    </row>
    <row r="42" spans="1:13" ht="25.5">
      <c r="A42" s="131" t="s">
        <v>67</v>
      </c>
      <c r="B42" s="30" t="s">
        <v>132</v>
      </c>
      <c r="C42" s="8" t="s">
        <v>22</v>
      </c>
      <c r="D42" s="123">
        <v>12</v>
      </c>
      <c r="E42" s="123">
        <v>7.28</v>
      </c>
      <c r="F42" s="129">
        <f t="shared" si="2"/>
        <v>87.36</v>
      </c>
      <c r="H42" s="131">
        <v>7.64</v>
      </c>
      <c r="I42" s="30" t="s">
        <v>132</v>
      </c>
      <c r="J42" s="8" t="s">
        <v>22</v>
      </c>
      <c r="K42" s="123">
        <v>12</v>
      </c>
      <c r="L42" s="123">
        <v>7.64</v>
      </c>
      <c r="M42" s="129">
        <f t="shared" si="3"/>
        <v>91.68</v>
      </c>
    </row>
    <row r="43" spans="1:13" ht="38.25">
      <c r="A43" s="91" t="s">
        <v>133</v>
      </c>
      <c r="B43" s="30" t="s">
        <v>163</v>
      </c>
      <c r="C43" s="128" t="s">
        <v>22</v>
      </c>
      <c r="D43" s="131">
        <v>7.2</v>
      </c>
      <c r="E43" s="133">
        <v>180.89</v>
      </c>
      <c r="F43" s="129">
        <f t="shared" si="2"/>
        <v>1302.41</v>
      </c>
      <c r="H43" s="91">
        <v>180.89</v>
      </c>
      <c r="I43" s="30" t="s">
        <v>163</v>
      </c>
      <c r="J43" s="128" t="s">
        <v>22</v>
      </c>
      <c r="K43" s="131">
        <v>7.2</v>
      </c>
      <c r="L43" s="133">
        <v>180.89</v>
      </c>
      <c r="M43" s="129">
        <f t="shared" si="3"/>
        <v>1302.41</v>
      </c>
    </row>
    <row r="44" spans="1:13" ht="12.75">
      <c r="A44" s="122" t="s">
        <v>59</v>
      </c>
      <c r="B44" s="30" t="s">
        <v>60</v>
      </c>
      <c r="C44" s="8" t="s">
        <v>22</v>
      </c>
      <c r="D44" s="123">
        <v>35</v>
      </c>
      <c r="E44" s="133">
        <v>125.96</v>
      </c>
      <c r="F44" s="129">
        <f t="shared" si="2"/>
        <v>4408.6</v>
      </c>
      <c r="H44" s="122">
        <v>125.96</v>
      </c>
      <c r="I44" s="30" t="s">
        <v>60</v>
      </c>
      <c r="J44" s="8" t="s">
        <v>22</v>
      </c>
      <c r="K44" s="123">
        <v>35</v>
      </c>
      <c r="L44" s="133">
        <v>125.96</v>
      </c>
      <c r="M44" s="129">
        <f t="shared" si="3"/>
        <v>4408.6</v>
      </c>
    </row>
    <row r="45" spans="1:13" ht="12.75">
      <c r="A45" s="91" t="s">
        <v>160</v>
      </c>
      <c r="B45" s="30" t="s">
        <v>161</v>
      </c>
      <c r="C45" s="128" t="s">
        <v>22</v>
      </c>
      <c r="D45" s="131"/>
      <c r="E45" s="131">
        <v>159.02</v>
      </c>
      <c r="F45" s="129">
        <f t="shared" si="2"/>
        <v>0</v>
      </c>
      <c r="H45" s="91">
        <v>159.02</v>
      </c>
      <c r="I45" s="30" t="s">
        <v>161</v>
      </c>
      <c r="J45" s="128" t="s">
        <v>22</v>
      </c>
      <c r="K45" s="131"/>
      <c r="L45" s="131">
        <v>159.02</v>
      </c>
      <c r="M45" s="129">
        <f t="shared" si="3"/>
        <v>0</v>
      </c>
    </row>
    <row r="46" spans="1:13" ht="12.75">
      <c r="A46" s="91" t="s">
        <v>30</v>
      </c>
      <c r="B46" s="30" t="s">
        <v>31</v>
      </c>
      <c r="C46" s="128" t="s">
        <v>32</v>
      </c>
      <c r="D46" s="131">
        <v>300</v>
      </c>
      <c r="E46" s="131">
        <v>0.53</v>
      </c>
      <c r="F46" s="129">
        <f t="shared" si="2"/>
        <v>159</v>
      </c>
      <c r="H46" s="91">
        <v>0.53</v>
      </c>
      <c r="I46" s="30" t="s">
        <v>31</v>
      </c>
      <c r="J46" s="128" t="s">
        <v>32</v>
      </c>
      <c r="K46" s="131">
        <v>300</v>
      </c>
      <c r="L46" s="131">
        <v>0.53</v>
      </c>
      <c r="M46" s="129">
        <f t="shared" si="3"/>
        <v>159</v>
      </c>
    </row>
    <row r="47" spans="1:13" ht="25.5">
      <c r="A47" s="30" t="s">
        <v>48</v>
      </c>
      <c r="B47" s="30" t="s">
        <v>187</v>
      </c>
      <c r="C47" s="8" t="s">
        <v>34</v>
      </c>
      <c r="D47" s="123">
        <v>250</v>
      </c>
      <c r="E47" s="123">
        <v>20.27</v>
      </c>
      <c r="F47" s="129">
        <f t="shared" si="2"/>
        <v>5067.5</v>
      </c>
      <c r="H47" s="30">
        <v>20.27</v>
      </c>
      <c r="I47" s="30" t="s">
        <v>187</v>
      </c>
      <c r="J47" s="8" t="s">
        <v>34</v>
      </c>
      <c r="K47" s="123">
        <v>250</v>
      </c>
      <c r="L47" s="123">
        <v>20.27</v>
      </c>
      <c r="M47" s="129">
        <f t="shared" si="3"/>
        <v>5067.5</v>
      </c>
    </row>
    <row r="48" spans="1:13" ht="25.5">
      <c r="A48" s="91" t="s">
        <v>50</v>
      </c>
      <c r="B48" s="66" t="s">
        <v>152</v>
      </c>
      <c r="C48" s="128" t="s">
        <v>49</v>
      </c>
      <c r="D48" s="131">
        <v>1875</v>
      </c>
      <c r="E48" s="131">
        <v>0.3</v>
      </c>
      <c r="F48" s="129">
        <f t="shared" si="2"/>
        <v>562.5</v>
      </c>
      <c r="H48" s="91">
        <v>0.3</v>
      </c>
      <c r="I48" s="66" t="s">
        <v>152</v>
      </c>
      <c r="J48" s="128" t="s">
        <v>49</v>
      </c>
      <c r="K48" s="131">
        <v>1875</v>
      </c>
      <c r="L48" s="131">
        <v>0.3</v>
      </c>
      <c r="M48" s="129">
        <f t="shared" si="3"/>
        <v>562.5</v>
      </c>
    </row>
    <row r="49" spans="1:13" ht="12.75">
      <c r="A49" s="94" t="s">
        <v>52</v>
      </c>
      <c r="B49" s="30" t="s">
        <v>168</v>
      </c>
      <c r="C49" s="128" t="s">
        <v>5</v>
      </c>
      <c r="D49" s="131"/>
      <c r="E49" s="131">
        <v>1.47</v>
      </c>
      <c r="F49" s="129">
        <f t="shared" si="2"/>
        <v>0</v>
      </c>
      <c r="H49" s="94">
        <v>1.47</v>
      </c>
      <c r="I49" s="30" t="s">
        <v>168</v>
      </c>
      <c r="J49" s="128" t="s">
        <v>5</v>
      </c>
      <c r="K49" s="131"/>
      <c r="L49" s="131">
        <v>1.47</v>
      </c>
      <c r="M49" s="129">
        <f t="shared" si="3"/>
        <v>0</v>
      </c>
    </row>
    <row r="50" spans="1:13" ht="12.75">
      <c r="A50" s="91" t="s">
        <v>37</v>
      </c>
      <c r="B50" s="30" t="s">
        <v>174</v>
      </c>
      <c r="C50" s="8" t="s">
        <v>38</v>
      </c>
      <c r="D50" s="123">
        <v>8</v>
      </c>
      <c r="E50" s="131">
        <v>290.1</v>
      </c>
      <c r="F50" s="129">
        <f t="shared" si="2"/>
        <v>2320.8</v>
      </c>
      <c r="H50" s="91">
        <v>290.1</v>
      </c>
      <c r="I50" s="30" t="s">
        <v>174</v>
      </c>
      <c r="J50" s="8" t="s">
        <v>38</v>
      </c>
      <c r="K50" s="123">
        <v>8</v>
      </c>
      <c r="L50" s="131">
        <v>290.1</v>
      </c>
      <c r="M50" s="129">
        <f t="shared" si="3"/>
        <v>2320.8</v>
      </c>
    </row>
    <row r="51" spans="1:13" ht="12.75">
      <c r="A51" s="91"/>
      <c r="B51" s="93"/>
      <c r="C51" s="128"/>
      <c r="D51" s="131"/>
      <c r="E51" s="131"/>
      <c r="F51" s="129"/>
      <c r="H51" s="91"/>
      <c r="I51" s="93"/>
      <c r="J51" s="128"/>
      <c r="K51" s="131"/>
      <c r="L51" s="131"/>
      <c r="M51" s="129"/>
    </row>
    <row r="52" spans="1:13" ht="12.75">
      <c r="A52" s="91"/>
      <c r="B52" s="93"/>
      <c r="C52" s="128"/>
      <c r="D52" s="131"/>
      <c r="E52" s="131"/>
      <c r="F52" s="129"/>
      <c r="H52" s="91"/>
      <c r="I52" s="93"/>
      <c r="J52" s="128"/>
      <c r="K52" s="131"/>
      <c r="L52" s="131"/>
      <c r="M52" s="129"/>
    </row>
    <row r="53" spans="1:13" ht="12.75">
      <c r="A53" s="91"/>
      <c r="B53" s="93"/>
      <c r="C53" s="128"/>
      <c r="D53" s="131"/>
      <c r="E53" s="131"/>
      <c r="F53" s="129"/>
      <c r="H53" s="91"/>
      <c r="I53" s="93"/>
      <c r="J53" s="128"/>
      <c r="K53" s="131"/>
      <c r="L53" s="131"/>
      <c r="M53" s="129"/>
    </row>
    <row r="54" spans="1:13" ht="12.75">
      <c r="A54" s="206"/>
      <c r="B54" s="92"/>
      <c r="C54" s="207"/>
      <c r="D54" s="368" t="s">
        <v>53</v>
      </c>
      <c r="E54" s="368"/>
      <c r="F54" s="204">
        <f>SUM(F12:F53)</f>
        <v>102748.42000000001</v>
      </c>
      <c r="H54" s="148"/>
      <c r="I54" s="149"/>
      <c r="J54" s="150"/>
      <c r="K54" s="326" t="s">
        <v>53</v>
      </c>
      <c r="L54" s="327"/>
      <c r="M54" s="151">
        <f>SUM(M12:M53)</f>
        <v>131223.64</v>
      </c>
    </row>
    <row r="55" spans="1:11" ht="12.75">
      <c r="A55" s="367"/>
      <c r="B55" s="367"/>
      <c r="C55" s="367"/>
      <c r="D55" s="367"/>
      <c r="E55" s="367"/>
      <c r="F55" s="180"/>
      <c r="K55" s="50"/>
    </row>
    <row r="56" ht="12.75">
      <c r="K56" s="50"/>
    </row>
    <row r="57" spans="1:11" ht="12.75">
      <c r="A57" s="31" t="s">
        <v>18</v>
      </c>
      <c r="B57" s="29" t="s">
        <v>145</v>
      </c>
      <c r="C57" s="6" t="s">
        <v>19</v>
      </c>
      <c r="D57" s="83">
        <v>130</v>
      </c>
      <c r="E57" s="131">
        <v>22.63</v>
      </c>
      <c r="F57" s="7">
        <f>D57*E57</f>
        <v>2941.9</v>
      </c>
      <c r="K57" s="50"/>
    </row>
    <row r="58" spans="1:11" ht="12.75">
      <c r="A58" s="31" t="s">
        <v>18</v>
      </c>
      <c r="B58" s="29" t="s">
        <v>145</v>
      </c>
      <c r="C58" s="6" t="s">
        <v>19</v>
      </c>
      <c r="D58" s="83">
        <v>14</v>
      </c>
      <c r="E58" s="131">
        <v>22.63</v>
      </c>
      <c r="F58" s="7">
        <v>303.24</v>
      </c>
      <c r="K58" s="50"/>
    </row>
    <row r="59" spans="1:11" ht="12.75">
      <c r="A59" s="31" t="s">
        <v>18</v>
      </c>
      <c r="B59" s="29" t="s">
        <v>145</v>
      </c>
      <c r="C59" s="6" t="s">
        <v>19</v>
      </c>
      <c r="D59" s="83">
        <v>25</v>
      </c>
      <c r="E59" s="131">
        <v>22.63</v>
      </c>
      <c r="F59" s="7">
        <f>D59*E59</f>
        <v>565.75</v>
      </c>
      <c r="K59" s="50"/>
    </row>
    <row r="60" spans="1:6" ht="12.75">
      <c r="A60" s="31" t="s">
        <v>35</v>
      </c>
      <c r="B60" s="29" t="s">
        <v>36</v>
      </c>
      <c r="C60" s="6" t="s">
        <v>22</v>
      </c>
      <c r="D60" s="83">
        <v>8.2</v>
      </c>
      <c r="E60" s="34">
        <v>42.67</v>
      </c>
      <c r="F60" s="7">
        <f>D60*E60</f>
        <v>349.894</v>
      </c>
    </row>
    <row r="61" spans="1:6" ht="12.75">
      <c r="A61" s="31" t="s">
        <v>35</v>
      </c>
      <c r="B61" s="29" t="s">
        <v>36</v>
      </c>
      <c r="C61" s="6" t="s">
        <v>22</v>
      </c>
      <c r="D61" s="83">
        <v>1.6</v>
      </c>
      <c r="E61" s="34">
        <v>42.67</v>
      </c>
      <c r="F61" s="7">
        <v>98.96000000000001</v>
      </c>
    </row>
    <row r="62" spans="1:6" ht="12.75">
      <c r="A62" s="31" t="s">
        <v>35</v>
      </c>
      <c r="B62" s="29" t="s">
        <v>36</v>
      </c>
      <c r="C62" s="6" t="s">
        <v>22</v>
      </c>
      <c r="D62" s="83">
        <v>2.6</v>
      </c>
      <c r="E62" s="34">
        <v>42.67</v>
      </c>
      <c r="F62" s="7">
        <f>D62*E62</f>
        <v>110.94200000000001</v>
      </c>
    </row>
    <row r="63" spans="1:6" ht="12.75">
      <c r="A63" s="31" t="s">
        <v>35</v>
      </c>
      <c r="B63" s="29" t="s">
        <v>36</v>
      </c>
      <c r="C63" s="33" t="s">
        <v>22</v>
      </c>
      <c r="D63" s="34">
        <v>50</v>
      </c>
      <c r="E63" s="34">
        <v>42.67</v>
      </c>
      <c r="F63" s="101">
        <f>+D63*E63</f>
        <v>2133.5</v>
      </c>
    </row>
    <row r="64" spans="1:6" ht="12.75">
      <c r="A64" s="31" t="s">
        <v>35</v>
      </c>
      <c r="B64" s="29" t="s">
        <v>36</v>
      </c>
      <c r="C64" s="33" t="s">
        <v>22</v>
      </c>
      <c r="D64" s="34">
        <v>45</v>
      </c>
      <c r="E64" s="34">
        <v>42.67</v>
      </c>
      <c r="F64" s="101">
        <f>+D64*E64</f>
        <v>1920.15</v>
      </c>
    </row>
    <row r="65" spans="1:6" ht="12.75">
      <c r="A65" s="31" t="s">
        <v>35</v>
      </c>
      <c r="B65" s="29" t="s">
        <v>36</v>
      </c>
      <c r="C65" s="6" t="s">
        <v>22</v>
      </c>
      <c r="D65" s="83">
        <v>3</v>
      </c>
      <c r="E65" s="34">
        <v>42.67</v>
      </c>
      <c r="F65" s="7">
        <f>D65*E65</f>
        <v>128.01</v>
      </c>
    </row>
    <row r="66" spans="1:6" ht="12.75">
      <c r="A66" s="31" t="s">
        <v>146</v>
      </c>
      <c r="B66" s="65" t="s">
        <v>147</v>
      </c>
      <c r="C66" s="33" t="s">
        <v>22</v>
      </c>
      <c r="D66" s="34">
        <f>180*0.15</f>
        <v>27</v>
      </c>
      <c r="E66" s="102">
        <v>15.9</v>
      </c>
      <c r="F66" s="101">
        <f>+D66*E66</f>
        <v>429.3</v>
      </c>
    </row>
    <row r="67" spans="1:6" ht="12.75">
      <c r="A67" s="31" t="s">
        <v>15</v>
      </c>
      <c r="B67" s="29" t="s">
        <v>16</v>
      </c>
      <c r="C67" s="6" t="s">
        <v>17</v>
      </c>
      <c r="D67" s="83">
        <v>0.5</v>
      </c>
      <c r="E67" s="34">
        <v>399.09</v>
      </c>
      <c r="F67" s="7">
        <f>D67*E67</f>
        <v>199.545</v>
      </c>
    </row>
    <row r="68" spans="1:6" ht="12.75">
      <c r="A68" s="31" t="s">
        <v>15</v>
      </c>
      <c r="B68" s="29" t="s">
        <v>16</v>
      </c>
      <c r="C68" s="6" t="s">
        <v>17</v>
      </c>
      <c r="D68" s="83">
        <v>0.3</v>
      </c>
      <c r="E68" s="34">
        <v>399.09</v>
      </c>
      <c r="F68" s="7">
        <v>114.207</v>
      </c>
    </row>
    <row r="69" spans="1:6" ht="12.75">
      <c r="A69" s="31" t="s">
        <v>15</v>
      </c>
      <c r="B69" s="29" t="s">
        <v>16</v>
      </c>
      <c r="C69" s="6" t="s">
        <v>17</v>
      </c>
      <c r="D69" s="83">
        <v>40</v>
      </c>
      <c r="E69" s="34">
        <v>399.09</v>
      </c>
      <c r="F69" s="7">
        <f>D69*E69</f>
        <v>15963.599999999999</v>
      </c>
    </row>
    <row r="70" spans="1:6" ht="12.75">
      <c r="A70" s="31" t="s">
        <v>15</v>
      </c>
      <c r="B70" s="29" t="s">
        <v>16</v>
      </c>
      <c r="C70" s="33" t="s">
        <v>17</v>
      </c>
      <c r="D70" s="34">
        <v>0.5</v>
      </c>
      <c r="E70" s="34">
        <v>399.09</v>
      </c>
      <c r="F70" s="101">
        <f>D70*E70</f>
        <v>199.545</v>
      </c>
    </row>
    <row r="71" spans="1:6" ht="12.75">
      <c r="A71" s="31" t="s">
        <v>15</v>
      </c>
      <c r="B71" s="29" t="s">
        <v>16</v>
      </c>
      <c r="C71" s="33" t="s">
        <v>17</v>
      </c>
      <c r="D71" s="34">
        <v>4.2</v>
      </c>
      <c r="E71" s="34">
        <v>399.09</v>
      </c>
      <c r="F71" s="101">
        <f>D71*E71</f>
        <v>1676.1779999999999</v>
      </c>
    </row>
    <row r="72" spans="1:6" ht="12.75">
      <c r="A72" s="31" t="s">
        <v>15</v>
      </c>
      <c r="B72" s="29" t="s">
        <v>16</v>
      </c>
      <c r="C72" s="6" t="s">
        <v>17</v>
      </c>
      <c r="D72" s="83">
        <v>0.4</v>
      </c>
      <c r="E72" s="34">
        <v>399.09</v>
      </c>
      <c r="F72" s="7">
        <f>D72*E72</f>
        <v>159.636</v>
      </c>
    </row>
    <row r="73" spans="1:6" ht="12.75">
      <c r="A73" s="31" t="s">
        <v>15</v>
      </c>
      <c r="B73" s="29" t="s">
        <v>16</v>
      </c>
      <c r="C73" s="33" t="s">
        <v>17</v>
      </c>
      <c r="D73" s="34">
        <v>1.15</v>
      </c>
      <c r="E73" s="34">
        <v>399.09</v>
      </c>
      <c r="F73" s="101">
        <f>+D73*E73</f>
        <v>458.95349999999996</v>
      </c>
    </row>
    <row r="74" spans="1:6" ht="12.75">
      <c r="A74" s="31" t="s">
        <v>20</v>
      </c>
      <c r="B74" s="29" t="s">
        <v>21</v>
      </c>
      <c r="C74" s="6" t="s">
        <v>22</v>
      </c>
      <c r="D74" s="83">
        <v>650</v>
      </c>
      <c r="E74" s="73">
        <v>1.41</v>
      </c>
      <c r="F74" s="7">
        <f>D74*E74</f>
        <v>916.5</v>
      </c>
    </row>
    <row r="75" spans="1:6" ht="12.75">
      <c r="A75" s="31" t="s">
        <v>20</v>
      </c>
      <c r="B75" s="29" t="s">
        <v>21</v>
      </c>
      <c r="C75" s="6" t="s">
        <v>22</v>
      </c>
      <c r="D75" s="83">
        <v>80</v>
      </c>
      <c r="E75" s="73">
        <v>1.41</v>
      </c>
      <c r="F75" s="7">
        <v>154.4</v>
      </c>
    </row>
    <row r="76" spans="1:6" ht="12.75">
      <c r="A76" s="31" t="s">
        <v>20</v>
      </c>
      <c r="B76" s="29" t="s">
        <v>21</v>
      </c>
      <c r="C76" s="6" t="s">
        <v>22</v>
      </c>
      <c r="D76" s="83">
        <v>90</v>
      </c>
      <c r="E76" s="73">
        <v>1.41</v>
      </c>
      <c r="F76" s="7">
        <f>D76*E76</f>
        <v>126.89999999999999</v>
      </c>
    </row>
    <row r="77" spans="1:6" ht="12.75">
      <c r="A77" s="31" t="s">
        <v>20</v>
      </c>
      <c r="B77" s="29" t="s">
        <v>21</v>
      </c>
      <c r="C77" s="33" t="s">
        <v>22</v>
      </c>
      <c r="D77" s="34">
        <v>40</v>
      </c>
      <c r="E77" s="73">
        <v>1.41</v>
      </c>
      <c r="F77" s="101">
        <f>D77*E77</f>
        <v>56.4</v>
      </c>
    </row>
    <row r="78" spans="1:6" ht="12.75">
      <c r="A78" s="31" t="s">
        <v>20</v>
      </c>
      <c r="B78" s="29" t="s">
        <v>21</v>
      </c>
      <c r="C78" s="33" t="s">
        <v>22</v>
      </c>
      <c r="D78" s="102">
        <v>500000</v>
      </c>
      <c r="E78" s="73">
        <v>1.41</v>
      </c>
      <c r="F78" s="101">
        <f>D78*E78</f>
        <v>705000</v>
      </c>
    </row>
    <row r="79" spans="1:6" ht="12.75">
      <c r="A79" s="31" t="s">
        <v>20</v>
      </c>
      <c r="B79" s="29" t="s">
        <v>21</v>
      </c>
      <c r="C79" s="6" t="s">
        <v>22</v>
      </c>
      <c r="D79" s="83">
        <v>90</v>
      </c>
      <c r="E79" s="73">
        <v>1.41</v>
      </c>
      <c r="F79" s="7">
        <f>D79*E79</f>
        <v>126.89999999999999</v>
      </c>
    </row>
    <row r="80" spans="1:6" ht="12.75">
      <c r="A80" s="31" t="s">
        <v>150</v>
      </c>
      <c r="B80" s="29" t="s">
        <v>41</v>
      </c>
      <c r="C80" s="33" t="s">
        <v>22</v>
      </c>
      <c r="D80" s="34">
        <v>300</v>
      </c>
      <c r="E80" s="102">
        <v>5.92</v>
      </c>
      <c r="F80" s="101">
        <f>+D80*E80</f>
        <v>1776</v>
      </c>
    </row>
    <row r="81" spans="1:6" ht="12.75">
      <c r="A81" s="31" t="s">
        <v>150</v>
      </c>
      <c r="B81" s="29" t="s">
        <v>41</v>
      </c>
      <c r="C81" s="33" t="s">
        <v>22</v>
      </c>
      <c r="D81" s="34">
        <v>250</v>
      </c>
      <c r="E81" s="102">
        <v>5.92</v>
      </c>
      <c r="F81" s="101">
        <f>+D81*E81</f>
        <v>1480</v>
      </c>
    </row>
    <row r="82" spans="1:6" ht="25.5">
      <c r="A82" s="34" t="s">
        <v>67</v>
      </c>
      <c r="B82" s="29" t="s">
        <v>132</v>
      </c>
      <c r="C82" s="11" t="s">
        <v>22</v>
      </c>
      <c r="D82" s="78">
        <v>13200</v>
      </c>
      <c r="E82" s="78">
        <v>7.28</v>
      </c>
      <c r="F82" s="103">
        <f>D82*E82</f>
        <v>96096</v>
      </c>
    </row>
    <row r="83" spans="1:6" ht="12.75">
      <c r="A83" s="31" t="s">
        <v>20</v>
      </c>
      <c r="B83" s="29" t="s">
        <v>21</v>
      </c>
      <c r="C83" s="33" t="s">
        <v>22</v>
      </c>
      <c r="D83" s="34">
        <v>500</v>
      </c>
      <c r="E83" s="34">
        <v>1.41</v>
      </c>
      <c r="F83" s="35">
        <f>+D83*E83</f>
        <v>705</v>
      </c>
    </row>
    <row r="84" spans="1:6" ht="12.75">
      <c r="A84" s="31" t="s">
        <v>150</v>
      </c>
      <c r="B84" s="29" t="s">
        <v>41</v>
      </c>
      <c r="C84" s="6" t="s">
        <v>22</v>
      </c>
      <c r="D84" s="83">
        <v>250</v>
      </c>
      <c r="E84" s="73">
        <v>5.92</v>
      </c>
      <c r="F84" s="7">
        <f>D84*E84</f>
        <v>1480</v>
      </c>
    </row>
    <row r="85" spans="1:6" ht="12.75">
      <c r="A85" s="31" t="s">
        <v>150</v>
      </c>
      <c r="B85" s="29" t="s">
        <v>41</v>
      </c>
      <c r="C85" s="6" t="s">
        <v>22</v>
      </c>
      <c r="D85" s="83">
        <v>480</v>
      </c>
      <c r="E85" s="73">
        <v>5.92</v>
      </c>
      <c r="F85" s="7">
        <v>5328</v>
      </c>
    </row>
    <row r="86" spans="1:6" ht="12.75">
      <c r="A86" s="31" t="s">
        <v>150</v>
      </c>
      <c r="B86" s="29" t="s">
        <v>41</v>
      </c>
      <c r="C86" s="6" t="s">
        <v>22</v>
      </c>
      <c r="D86" s="83">
        <v>480</v>
      </c>
      <c r="E86" s="73">
        <v>5.92</v>
      </c>
      <c r="F86" s="7">
        <f>D86*E86</f>
        <v>2841.6</v>
      </c>
    </row>
    <row r="87" spans="1:6" ht="12.75">
      <c r="A87" s="31" t="s">
        <v>150</v>
      </c>
      <c r="B87" s="29" t="s">
        <v>41</v>
      </c>
      <c r="C87" s="6" t="s">
        <v>22</v>
      </c>
      <c r="D87" s="83">
        <v>40</v>
      </c>
      <c r="E87" s="73">
        <v>5.92</v>
      </c>
      <c r="F87" s="7">
        <f>D87*E87</f>
        <v>236.8</v>
      </c>
    </row>
    <row r="88" spans="1:6" ht="25.5">
      <c r="A88" s="34" t="s">
        <v>67</v>
      </c>
      <c r="B88" s="29" t="s">
        <v>132</v>
      </c>
      <c r="C88" s="6" t="s">
        <v>22</v>
      </c>
      <c r="D88" s="83">
        <v>320</v>
      </c>
      <c r="E88" s="78">
        <v>7.28</v>
      </c>
      <c r="F88" s="7">
        <f>D88*E88</f>
        <v>2329.6</v>
      </c>
    </row>
    <row r="89" spans="1:6" ht="25.5">
      <c r="A89" s="34" t="s">
        <v>67</v>
      </c>
      <c r="B89" s="29" t="s">
        <v>132</v>
      </c>
      <c r="C89" s="6" t="s">
        <v>22</v>
      </c>
      <c r="D89" s="83">
        <v>12</v>
      </c>
      <c r="E89" s="78">
        <v>7.28</v>
      </c>
      <c r="F89" s="7">
        <v>83.64</v>
      </c>
    </row>
    <row r="90" spans="1:6" ht="25.5">
      <c r="A90" s="34" t="s">
        <v>67</v>
      </c>
      <c r="B90" s="29" t="s">
        <v>132</v>
      </c>
      <c r="C90" s="6" t="s">
        <v>22</v>
      </c>
      <c r="D90" s="83">
        <v>12</v>
      </c>
      <c r="E90" s="78">
        <v>7.28</v>
      </c>
      <c r="F90" s="7">
        <f>D90*E90</f>
        <v>87.36</v>
      </c>
    </row>
    <row r="91" spans="1:6" ht="25.5">
      <c r="A91" s="34" t="s">
        <v>67</v>
      </c>
      <c r="B91" s="29" t="s">
        <v>132</v>
      </c>
      <c r="C91" s="6" t="s">
        <v>22</v>
      </c>
      <c r="D91" s="83">
        <v>30</v>
      </c>
      <c r="E91" s="78">
        <v>7.28</v>
      </c>
      <c r="F91" s="7">
        <f>D91*E91</f>
        <v>218.4</v>
      </c>
    </row>
    <row r="92" spans="1:6" ht="25.5">
      <c r="A92" s="34" t="s">
        <v>67</v>
      </c>
      <c r="B92" s="29" t="s">
        <v>132</v>
      </c>
      <c r="C92" s="33" t="s">
        <v>22</v>
      </c>
      <c r="D92" s="34">
        <v>1153.5</v>
      </c>
      <c r="E92" s="78">
        <v>7.28</v>
      </c>
      <c r="F92" s="101">
        <f>+D92*E92</f>
        <v>8397.48</v>
      </c>
    </row>
    <row r="93" spans="1:6" ht="25.5">
      <c r="A93" s="87" t="s">
        <v>156</v>
      </c>
      <c r="B93" s="65" t="s">
        <v>157</v>
      </c>
      <c r="C93" s="6" t="s">
        <v>49</v>
      </c>
      <c r="D93" s="83">
        <f>(650+250+320)*20</f>
        <v>24400</v>
      </c>
      <c r="E93" s="73">
        <v>0.37</v>
      </c>
      <c r="F93" s="7">
        <f>D93*E93</f>
        <v>9028</v>
      </c>
    </row>
    <row r="94" spans="1:6" ht="25.5">
      <c r="A94" s="87" t="s">
        <v>156</v>
      </c>
      <c r="B94" s="65" t="s">
        <v>157</v>
      </c>
      <c r="C94" s="6" t="s">
        <v>49</v>
      </c>
      <c r="D94" s="83">
        <v>11472</v>
      </c>
      <c r="E94" s="73">
        <v>0.37</v>
      </c>
      <c r="F94" s="7">
        <v>3212.1600000000003</v>
      </c>
    </row>
    <row r="95" spans="1:6" ht="25.5">
      <c r="A95" s="87" t="s">
        <v>156</v>
      </c>
      <c r="B95" s="65" t="s">
        <v>157</v>
      </c>
      <c r="C95" s="6" t="s">
        <v>49</v>
      </c>
      <c r="D95" s="83">
        <v>11472</v>
      </c>
      <c r="E95" s="73">
        <v>0.37</v>
      </c>
      <c r="F95" s="7">
        <f>D95*E95</f>
        <v>4244.64</v>
      </c>
    </row>
    <row r="96" spans="1:6" ht="25.5">
      <c r="A96" s="87" t="s">
        <v>156</v>
      </c>
      <c r="B96" s="65" t="s">
        <v>157</v>
      </c>
      <c r="C96" s="33" t="s">
        <v>24</v>
      </c>
      <c r="D96" s="34">
        <f>40*10</f>
        <v>400</v>
      </c>
      <c r="E96" s="73">
        <v>0.37</v>
      </c>
      <c r="F96" s="101">
        <f>D96*E96</f>
        <v>148</v>
      </c>
    </row>
    <row r="97" spans="1:6" ht="25.5">
      <c r="A97" s="87" t="s">
        <v>156</v>
      </c>
      <c r="B97" s="65" t="s">
        <v>157</v>
      </c>
      <c r="C97" s="33" t="s">
        <v>24</v>
      </c>
      <c r="D97" s="34">
        <f>+D96*10</f>
        <v>4000</v>
      </c>
      <c r="E97" s="73">
        <v>0.37</v>
      </c>
      <c r="F97" s="101">
        <f>D97*E97</f>
        <v>1480</v>
      </c>
    </row>
    <row r="98" spans="1:6" ht="25.5">
      <c r="A98" s="87" t="s">
        <v>156</v>
      </c>
      <c r="B98" s="65" t="s">
        <v>157</v>
      </c>
      <c r="C98" s="33" t="s">
        <v>49</v>
      </c>
      <c r="D98" s="34">
        <v>30000</v>
      </c>
      <c r="E98" s="73">
        <v>0.37</v>
      </c>
      <c r="F98" s="101">
        <f>+D98*E98</f>
        <v>11100</v>
      </c>
    </row>
    <row r="99" spans="1:6" ht="25.5">
      <c r="A99" s="87" t="s">
        <v>156</v>
      </c>
      <c r="B99" s="65" t="s">
        <v>157</v>
      </c>
      <c r="C99" s="6" t="s">
        <v>49</v>
      </c>
      <c r="D99" s="83">
        <f>163*20</f>
        <v>3260</v>
      </c>
      <c r="E99" s="73">
        <v>0.37</v>
      </c>
      <c r="F99" s="7">
        <f>D99*E99</f>
        <v>1206.2</v>
      </c>
    </row>
    <row r="100" spans="1:6" ht="25.5">
      <c r="A100" s="87" t="s">
        <v>156</v>
      </c>
      <c r="B100" s="65" t="s">
        <v>157</v>
      </c>
      <c r="C100" s="33" t="s">
        <v>24</v>
      </c>
      <c r="D100" s="34">
        <f>+D99*10</f>
        <v>32600</v>
      </c>
      <c r="E100" s="73">
        <v>0.37</v>
      </c>
      <c r="F100" s="101">
        <f>+D100*E100</f>
        <v>12062</v>
      </c>
    </row>
    <row r="101" spans="1:6" ht="25.5">
      <c r="A101" s="31" t="s">
        <v>50</v>
      </c>
      <c r="B101" s="65" t="s">
        <v>152</v>
      </c>
      <c r="C101" s="6" t="s">
        <v>49</v>
      </c>
      <c r="D101" s="83">
        <f>250*50</f>
        <v>12500</v>
      </c>
      <c r="E101" s="73">
        <v>0.3</v>
      </c>
      <c r="F101" s="7">
        <f>D101*E101</f>
        <v>3750</v>
      </c>
    </row>
    <row r="102" spans="1:6" ht="25.5">
      <c r="A102" s="31" t="s">
        <v>50</v>
      </c>
      <c r="B102" s="65" t="s">
        <v>152</v>
      </c>
      <c r="C102" s="6" t="s">
        <v>49</v>
      </c>
      <c r="D102" s="83">
        <v>1875</v>
      </c>
      <c r="E102" s="73">
        <v>0.3</v>
      </c>
      <c r="F102" s="7">
        <v>517.3666564214411</v>
      </c>
    </row>
    <row r="103" spans="1:6" ht="25.5">
      <c r="A103" s="31" t="s">
        <v>50</v>
      </c>
      <c r="B103" s="65" t="s">
        <v>152</v>
      </c>
      <c r="C103" s="6" t="s">
        <v>49</v>
      </c>
      <c r="D103" s="83">
        <v>1875</v>
      </c>
      <c r="E103" s="73">
        <v>0.3</v>
      </c>
      <c r="F103" s="7">
        <f>D103*E103</f>
        <v>562.5</v>
      </c>
    </row>
    <row r="104" spans="1:6" ht="25.5">
      <c r="A104" s="31" t="s">
        <v>50</v>
      </c>
      <c r="B104" s="65" t="s">
        <v>152</v>
      </c>
      <c r="C104" s="33" t="s">
        <v>49</v>
      </c>
      <c r="D104" s="34">
        <v>2137.5</v>
      </c>
      <c r="E104" s="73">
        <v>0.3</v>
      </c>
      <c r="F104" s="101">
        <f>+D104*E104</f>
        <v>641.25</v>
      </c>
    </row>
    <row r="105" spans="1:6" ht="25.5">
      <c r="A105" s="31" t="s">
        <v>50</v>
      </c>
      <c r="B105" s="65" t="s">
        <v>152</v>
      </c>
      <c r="C105" s="6" t="s">
        <v>49</v>
      </c>
      <c r="D105" s="73">
        <f>150</f>
        <v>150</v>
      </c>
      <c r="E105" s="73">
        <v>0.3</v>
      </c>
      <c r="F105" s="7">
        <f>D105*E105</f>
        <v>45</v>
      </c>
    </row>
    <row r="106" spans="1:6" ht="38.25">
      <c r="A106" s="31" t="s">
        <v>27</v>
      </c>
      <c r="B106" s="65" t="s">
        <v>153</v>
      </c>
      <c r="C106" s="6" t="s">
        <v>49</v>
      </c>
      <c r="D106" s="83">
        <f>D105*50</f>
        <v>7500</v>
      </c>
      <c r="E106" s="73">
        <v>0.3</v>
      </c>
      <c r="F106" s="7">
        <f>D106*E106</f>
        <v>2250</v>
      </c>
    </row>
    <row r="107" spans="1:6" ht="12.75">
      <c r="A107" s="31" t="s">
        <v>27</v>
      </c>
      <c r="B107" s="65" t="s">
        <v>179</v>
      </c>
      <c r="C107" s="6" t="s">
        <v>49</v>
      </c>
      <c r="D107" s="83">
        <f>550*50</f>
        <v>27500</v>
      </c>
      <c r="E107" s="73">
        <v>0.27</v>
      </c>
      <c r="F107" s="7">
        <f>D107*E107</f>
        <v>7425.000000000001</v>
      </c>
    </row>
    <row r="108" spans="1:6" ht="12.75">
      <c r="A108" s="31" t="s">
        <v>27</v>
      </c>
      <c r="B108" s="65" t="s">
        <v>179</v>
      </c>
      <c r="C108" s="6" t="s">
        <v>49</v>
      </c>
      <c r="D108" s="83">
        <f>D107*50</f>
        <v>1375000</v>
      </c>
      <c r="E108" s="73">
        <v>0.27</v>
      </c>
      <c r="F108" s="7">
        <f>D108*E108</f>
        <v>371250</v>
      </c>
    </row>
    <row r="109" spans="1:6" ht="39" thickBot="1">
      <c r="A109" s="31" t="s">
        <v>27</v>
      </c>
      <c r="B109" s="65" t="s">
        <v>153</v>
      </c>
      <c r="C109" s="9" t="s">
        <v>49</v>
      </c>
      <c r="D109" s="80">
        <v>300</v>
      </c>
      <c r="E109" s="80">
        <v>0.3</v>
      </c>
      <c r="F109" s="10">
        <f>D109*E109</f>
        <v>90</v>
      </c>
    </row>
    <row r="110" spans="1:6" ht="39" thickTop="1">
      <c r="A110" s="31" t="s">
        <v>27</v>
      </c>
      <c r="B110" s="65" t="s">
        <v>153</v>
      </c>
      <c r="C110" s="6" t="s">
        <v>49</v>
      </c>
      <c r="D110" s="83">
        <v>90000</v>
      </c>
      <c r="E110" s="73">
        <v>0.3</v>
      </c>
      <c r="F110" s="7">
        <v>25200.000000000004</v>
      </c>
    </row>
    <row r="111" spans="1:6" ht="12.75">
      <c r="A111" s="31" t="s">
        <v>27</v>
      </c>
      <c r="B111" s="65" t="s">
        <v>179</v>
      </c>
      <c r="C111" s="6" t="s">
        <v>49</v>
      </c>
      <c r="D111" s="83">
        <v>4000</v>
      </c>
      <c r="E111" s="73" t="s">
        <v>180</v>
      </c>
      <c r="F111" s="7">
        <v>1120</v>
      </c>
    </row>
    <row r="112" spans="1:6" ht="12.75">
      <c r="A112" s="31" t="s">
        <v>27</v>
      </c>
      <c r="B112" s="29" t="s">
        <v>154</v>
      </c>
      <c r="C112" s="6" t="s">
        <v>49</v>
      </c>
      <c r="D112" s="83">
        <v>9000</v>
      </c>
      <c r="E112" s="73" t="s">
        <v>180</v>
      </c>
      <c r="F112" s="7">
        <v>2520.0000000000005</v>
      </c>
    </row>
    <row r="113" spans="1:6" ht="38.25">
      <c r="A113" s="31" t="s">
        <v>27</v>
      </c>
      <c r="B113" s="65" t="s">
        <v>153</v>
      </c>
      <c r="C113" s="6" t="s">
        <v>49</v>
      </c>
      <c r="D113" s="83">
        <v>16185</v>
      </c>
      <c r="E113" s="73">
        <v>0.3</v>
      </c>
      <c r="F113" s="7">
        <v>4531.8</v>
      </c>
    </row>
    <row r="114" spans="1:6" ht="38.25">
      <c r="A114" s="31" t="s">
        <v>27</v>
      </c>
      <c r="B114" s="65" t="s">
        <v>153</v>
      </c>
      <c r="C114" s="6" t="s">
        <v>49</v>
      </c>
      <c r="D114" s="83">
        <v>90000</v>
      </c>
      <c r="E114" s="73">
        <v>0.3</v>
      </c>
      <c r="F114" s="7">
        <f aca="true" t="shared" si="4" ref="F114:F119">D114*E114</f>
        <v>27000</v>
      </c>
    </row>
    <row r="115" spans="1:6" ht="12.75">
      <c r="A115" s="31" t="s">
        <v>27</v>
      </c>
      <c r="B115" s="65" t="s">
        <v>179</v>
      </c>
      <c r="C115" s="6" t="s">
        <v>49</v>
      </c>
      <c r="D115" s="83">
        <v>4000</v>
      </c>
      <c r="E115" s="73">
        <v>0.27</v>
      </c>
      <c r="F115" s="7">
        <f t="shared" si="4"/>
        <v>1080</v>
      </c>
    </row>
    <row r="116" spans="1:6" ht="12.75">
      <c r="A116" s="31" t="s">
        <v>27</v>
      </c>
      <c r="B116" s="65" t="s">
        <v>170</v>
      </c>
      <c r="C116" s="6" t="s">
        <v>49</v>
      </c>
      <c r="D116" s="83">
        <f>200*50</f>
        <v>10000</v>
      </c>
      <c r="E116" s="73">
        <v>0.27</v>
      </c>
      <c r="F116" s="7">
        <f t="shared" si="4"/>
        <v>2700</v>
      </c>
    </row>
    <row r="117" spans="1:6" ht="38.25">
      <c r="A117" s="31" t="s">
        <v>27</v>
      </c>
      <c r="B117" s="65" t="s">
        <v>153</v>
      </c>
      <c r="C117" s="6" t="s">
        <v>49</v>
      </c>
      <c r="D117" s="83">
        <f>D116*30</f>
        <v>300000</v>
      </c>
      <c r="E117" s="73">
        <v>0.3</v>
      </c>
      <c r="F117" s="7">
        <f t="shared" si="4"/>
        <v>90000</v>
      </c>
    </row>
    <row r="118" spans="1:6" ht="38.25">
      <c r="A118" s="31" t="s">
        <v>27</v>
      </c>
      <c r="B118" s="65" t="s">
        <v>153</v>
      </c>
      <c r="C118" s="33" t="s">
        <v>24</v>
      </c>
      <c r="D118" s="34">
        <f>90000</f>
        <v>90000</v>
      </c>
      <c r="E118" s="102">
        <v>0.3</v>
      </c>
      <c r="F118" s="101">
        <f t="shared" si="4"/>
        <v>27000</v>
      </c>
    </row>
    <row r="119" spans="1:6" ht="12.75">
      <c r="A119" s="31" t="s">
        <v>29</v>
      </c>
      <c r="B119" s="29" t="s">
        <v>28</v>
      </c>
      <c r="C119" s="33" t="s">
        <v>22</v>
      </c>
      <c r="D119" s="34">
        <v>1000</v>
      </c>
      <c r="E119" s="102">
        <v>11.28</v>
      </c>
      <c r="F119" s="101">
        <f t="shared" si="4"/>
        <v>11280</v>
      </c>
    </row>
    <row r="120" spans="1:6" ht="12.75">
      <c r="A120" s="104" t="s">
        <v>27</v>
      </c>
      <c r="B120" s="29" t="s">
        <v>154</v>
      </c>
      <c r="C120" s="33" t="s">
        <v>49</v>
      </c>
      <c r="D120" s="34">
        <v>5700</v>
      </c>
      <c r="E120" s="102">
        <v>0.27</v>
      </c>
      <c r="F120" s="101">
        <f>+D120*E120</f>
        <v>1539</v>
      </c>
    </row>
    <row r="121" spans="1:6" ht="12.75">
      <c r="A121" s="104" t="s">
        <v>27</v>
      </c>
      <c r="B121" s="29" t="s">
        <v>181</v>
      </c>
      <c r="C121" s="33" t="s">
        <v>49</v>
      </c>
      <c r="D121" s="34">
        <v>2000</v>
      </c>
      <c r="E121" s="102">
        <v>0.27</v>
      </c>
      <c r="F121" s="101">
        <f>+D121*E121</f>
        <v>540</v>
      </c>
    </row>
    <row r="122" spans="1:6" ht="12.75">
      <c r="A122" s="104" t="s">
        <v>27</v>
      </c>
      <c r="B122" s="29" t="s">
        <v>182</v>
      </c>
      <c r="C122" s="33" t="s">
        <v>49</v>
      </c>
      <c r="D122" s="34">
        <v>193604.49</v>
      </c>
      <c r="E122" s="102">
        <v>0.27</v>
      </c>
      <c r="F122" s="101">
        <f>+D122*E122</f>
        <v>52273.2123</v>
      </c>
    </row>
    <row r="123" spans="1:6" ht="38.25">
      <c r="A123" s="31" t="s">
        <v>27</v>
      </c>
      <c r="B123" s="65" t="s">
        <v>153</v>
      </c>
      <c r="C123" s="33" t="s">
        <v>49</v>
      </c>
      <c r="D123" s="34">
        <v>28500</v>
      </c>
      <c r="E123" s="102">
        <v>0.3</v>
      </c>
      <c r="F123" s="101">
        <f>+D123*E123</f>
        <v>8550</v>
      </c>
    </row>
    <row r="124" spans="1:6" ht="38.25">
      <c r="A124" s="31" t="s">
        <v>27</v>
      </c>
      <c r="B124" s="65" t="s">
        <v>153</v>
      </c>
      <c r="C124" s="6" t="s">
        <v>49</v>
      </c>
      <c r="D124" s="83">
        <f>25*30</f>
        <v>750</v>
      </c>
      <c r="E124" s="73">
        <v>0.3</v>
      </c>
      <c r="F124" s="7">
        <f>D124*E124</f>
        <v>225</v>
      </c>
    </row>
    <row r="125" spans="1:6" ht="38.25">
      <c r="A125" s="31" t="s">
        <v>27</v>
      </c>
      <c r="B125" s="65" t="s">
        <v>153</v>
      </c>
      <c r="C125" s="6" t="s">
        <v>49</v>
      </c>
      <c r="D125" s="83">
        <f>+D124*30</f>
        <v>22500</v>
      </c>
      <c r="E125" s="73">
        <v>0.3</v>
      </c>
      <c r="F125" s="7">
        <f>D125*E125</f>
        <v>6750</v>
      </c>
    </row>
    <row r="126" spans="1:6" ht="12.75">
      <c r="A126" s="31" t="s">
        <v>51</v>
      </c>
      <c r="B126" s="65" t="s">
        <v>171</v>
      </c>
      <c r="C126" s="6" t="s">
        <v>49</v>
      </c>
      <c r="D126" s="83">
        <f>40*30</f>
        <v>1200</v>
      </c>
      <c r="E126" s="73">
        <v>0.27</v>
      </c>
      <c r="F126" s="7">
        <f>D126*E126</f>
        <v>324</v>
      </c>
    </row>
    <row r="127" spans="1:6" ht="12.75">
      <c r="A127" s="31" t="s">
        <v>51</v>
      </c>
      <c r="B127" s="65" t="s">
        <v>171</v>
      </c>
      <c r="C127" s="6" t="s">
        <v>125</v>
      </c>
      <c r="D127" s="83">
        <f>+D126*34</f>
        <v>40800</v>
      </c>
      <c r="E127" s="73">
        <v>0.27</v>
      </c>
      <c r="F127" s="7">
        <f>D127*E127</f>
        <v>11016</v>
      </c>
    </row>
    <row r="128" spans="1:6" ht="12.75">
      <c r="A128" s="5" t="s">
        <v>51</v>
      </c>
      <c r="B128" s="29" t="s">
        <v>158</v>
      </c>
      <c r="C128" s="6" t="s">
        <v>49</v>
      </c>
      <c r="D128" s="83">
        <f>50*50</f>
        <v>2500</v>
      </c>
      <c r="E128" s="73">
        <v>0.27</v>
      </c>
      <c r="F128" s="7">
        <f>D128*E128</f>
        <v>675</v>
      </c>
    </row>
    <row r="129" spans="1:6" ht="12.75">
      <c r="A129" s="5" t="s">
        <v>51</v>
      </c>
      <c r="B129" s="29" t="s">
        <v>158</v>
      </c>
      <c r="C129" s="6" t="s">
        <v>49</v>
      </c>
      <c r="D129" s="83">
        <v>900</v>
      </c>
      <c r="E129" s="73">
        <v>0.27</v>
      </c>
      <c r="F129" s="7">
        <v>252.00000000000003</v>
      </c>
    </row>
    <row r="130" spans="1:6" ht="12.75">
      <c r="A130" s="5" t="s">
        <v>51</v>
      </c>
      <c r="B130" s="29" t="s">
        <v>158</v>
      </c>
      <c r="C130" s="6" t="s">
        <v>49</v>
      </c>
      <c r="D130" s="83">
        <v>900</v>
      </c>
      <c r="E130" s="73">
        <v>0.27</v>
      </c>
      <c r="F130" s="7">
        <f>D130*E130</f>
        <v>243.00000000000003</v>
      </c>
    </row>
    <row r="131" spans="1:6" ht="12.75">
      <c r="A131" s="5" t="s">
        <v>51</v>
      </c>
      <c r="B131" s="29" t="s">
        <v>158</v>
      </c>
      <c r="C131" s="33" t="s">
        <v>24</v>
      </c>
      <c r="D131" s="102">
        <f>D130*50</f>
        <v>45000</v>
      </c>
      <c r="E131" s="73">
        <v>0.27</v>
      </c>
      <c r="F131" s="7">
        <f>D131*E131</f>
        <v>12150</v>
      </c>
    </row>
    <row r="132" spans="1:6" ht="12.75">
      <c r="A132" s="105" t="s">
        <v>183</v>
      </c>
      <c r="B132" s="29" t="s">
        <v>184</v>
      </c>
      <c r="C132" s="6" t="s">
        <v>34</v>
      </c>
      <c r="D132" s="34">
        <f>130*3</f>
        <v>390</v>
      </c>
      <c r="E132" s="73">
        <v>17.75</v>
      </c>
      <c r="F132" s="7">
        <f>D132*E132</f>
        <v>6922.5</v>
      </c>
    </row>
    <row r="133" spans="1:6" ht="25.5">
      <c r="A133" s="5" t="s">
        <v>66</v>
      </c>
      <c r="B133" s="29" t="s">
        <v>26</v>
      </c>
      <c r="C133" s="6" t="s">
        <v>22</v>
      </c>
      <c r="D133" s="83">
        <v>847.5</v>
      </c>
      <c r="E133" s="73">
        <v>18.23</v>
      </c>
      <c r="F133" s="7">
        <f>D133*E133</f>
        <v>15449.925000000001</v>
      </c>
    </row>
    <row r="134" spans="1:6" ht="25.5">
      <c r="A134" s="5" t="s">
        <v>66</v>
      </c>
      <c r="B134" s="29" t="s">
        <v>26</v>
      </c>
      <c r="C134" s="6" t="s">
        <v>22</v>
      </c>
      <c r="D134" s="83">
        <v>630</v>
      </c>
      <c r="E134" s="73">
        <v>18.23</v>
      </c>
      <c r="F134" s="7">
        <f>D134*E134</f>
        <v>11484.9</v>
      </c>
    </row>
    <row r="135" spans="1:6" ht="26.25" thickBot="1">
      <c r="A135" s="106" t="s">
        <v>66</v>
      </c>
      <c r="B135" s="29" t="s">
        <v>26</v>
      </c>
      <c r="C135" s="9" t="s">
        <v>22</v>
      </c>
      <c r="D135" s="80">
        <v>1800</v>
      </c>
      <c r="E135" s="80">
        <v>18.23</v>
      </c>
      <c r="F135" s="7">
        <v>32814</v>
      </c>
    </row>
    <row r="136" spans="1:6" ht="26.25" thickTop="1">
      <c r="A136" s="107" t="s">
        <v>66</v>
      </c>
      <c r="B136" s="29" t="s">
        <v>26</v>
      </c>
      <c r="C136" s="6" t="s">
        <v>22</v>
      </c>
      <c r="D136" s="83">
        <v>323.7</v>
      </c>
      <c r="E136" s="83">
        <v>18.23</v>
      </c>
      <c r="F136" s="108">
        <v>5901.0509999999995</v>
      </c>
    </row>
    <row r="137" spans="1:6" ht="25.5">
      <c r="A137" s="107" t="s">
        <v>66</v>
      </c>
      <c r="B137" s="29" t="s">
        <v>26</v>
      </c>
      <c r="C137" s="6" t="s">
        <v>22</v>
      </c>
      <c r="D137" s="83">
        <v>1800</v>
      </c>
      <c r="E137" s="83">
        <v>18.23</v>
      </c>
      <c r="F137" s="108">
        <f>D137*E137</f>
        <v>32814</v>
      </c>
    </row>
    <row r="138" spans="1:6" ht="25.5">
      <c r="A138" s="107" t="s">
        <v>66</v>
      </c>
      <c r="B138" s="29" t="s">
        <v>26</v>
      </c>
      <c r="C138" s="6" t="s">
        <v>22</v>
      </c>
      <c r="D138" s="83">
        <v>423.7</v>
      </c>
      <c r="E138" s="83">
        <v>18.23</v>
      </c>
      <c r="F138" s="108">
        <f>D138*E138</f>
        <v>7724.051</v>
      </c>
    </row>
    <row r="139" spans="1:6" ht="25.5">
      <c r="A139" s="107" t="s">
        <v>66</v>
      </c>
      <c r="B139" s="29" t="s">
        <v>26</v>
      </c>
      <c r="C139" s="6" t="s">
        <v>22</v>
      </c>
      <c r="D139" s="83">
        <v>25</v>
      </c>
      <c r="E139" s="83">
        <v>18.23</v>
      </c>
      <c r="F139" s="108">
        <f>D139*E139</f>
        <v>455.75</v>
      </c>
    </row>
    <row r="140" spans="1:6" ht="25.5">
      <c r="A140" s="107" t="s">
        <v>66</v>
      </c>
      <c r="B140" s="29" t="s">
        <v>26</v>
      </c>
      <c r="C140" s="6" t="s">
        <v>22</v>
      </c>
      <c r="D140" s="83">
        <v>8250</v>
      </c>
      <c r="E140" s="83">
        <v>18.23</v>
      </c>
      <c r="F140" s="108">
        <f>D140*E140</f>
        <v>150397.5</v>
      </c>
    </row>
    <row r="141" spans="1:6" ht="25.5">
      <c r="A141" s="31" t="s">
        <v>25</v>
      </c>
      <c r="B141" s="29" t="s">
        <v>26</v>
      </c>
      <c r="C141" s="33" t="s">
        <v>22</v>
      </c>
      <c r="D141" s="34">
        <v>2000</v>
      </c>
      <c r="E141" s="34">
        <v>5.57</v>
      </c>
      <c r="F141" s="35">
        <f>D141*E141</f>
        <v>11140</v>
      </c>
    </row>
    <row r="142" spans="1:6" ht="25.5">
      <c r="A142" s="31" t="s">
        <v>25</v>
      </c>
      <c r="B142" s="29" t="s">
        <v>26</v>
      </c>
      <c r="C142" s="33" t="s">
        <v>22</v>
      </c>
      <c r="D142" s="34">
        <v>300</v>
      </c>
      <c r="E142" s="34">
        <v>5.57</v>
      </c>
      <c r="F142" s="35">
        <f>+D142*E142</f>
        <v>1671</v>
      </c>
    </row>
    <row r="143" spans="1:6" ht="12.75">
      <c r="A143" s="107" t="s">
        <v>185</v>
      </c>
      <c r="B143" s="29" t="s">
        <v>186</v>
      </c>
      <c r="C143" s="6" t="s">
        <v>34</v>
      </c>
      <c r="D143" s="83">
        <v>19250</v>
      </c>
      <c r="E143" s="83">
        <v>2.87</v>
      </c>
      <c r="F143" s="108">
        <f>D143*E143</f>
        <v>55247.5</v>
      </c>
    </row>
    <row r="144" spans="1:6" ht="12.75">
      <c r="A144" s="88" t="s">
        <v>144</v>
      </c>
      <c r="B144" s="29" t="s">
        <v>68</v>
      </c>
      <c r="C144" s="6" t="s">
        <v>22</v>
      </c>
      <c r="D144" s="83">
        <v>550</v>
      </c>
      <c r="E144" s="28">
        <v>12.27</v>
      </c>
      <c r="F144" s="108">
        <f>D144*E144</f>
        <v>6748.5</v>
      </c>
    </row>
    <row r="145" spans="1:6" ht="12.75">
      <c r="A145" s="31" t="s">
        <v>29</v>
      </c>
      <c r="B145" s="29" t="s">
        <v>28</v>
      </c>
      <c r="C145" s="6" t="s">
        <v>22</v>
      </c>
      <c r="D145" s="83">
        <v>470</v>
      </c>
      <c r="E145" s="34">
        <v>11.61</v>
      </c>
      <c r="F145" s="108">
        <f>D145*E145</f>
        <v>5456.7</v>
      </c>
    </row>
    <row r="146" spans="1:6" ht="12.75">
      <c r="A146" s="88" t="s">
        <v>144</v>
      </c>
      <c r="B146" s="29" t="s">
        <v>68</v>
      </c>
      <c r="C146" s="6" t="s">
        <v>22</v>
      </c>
      <c r="D146" s="83">
        <v>80</v>
      </c>
      <c r="E146" s="28">
        <v>12.27</v>
      </c>
      <c r="F146" s="108">
        <v>1924</v>
      </c>
    </row>
    <row r="147" spans="1:6" ht="12.75">
      <c r="A147" s="31" t="s">
        <v>29</v>
      </c>
      <c r="B147" s="29" t="s">
        <v>28</v>
      </c>
      <c r="C147" s="6" t="s">
        <v>22</v>
      </c>
      <c r="D147" s="83">
        <v>180</v>
      </c>
      <c r="E147" s="34">
        <v>11.61</v>
      </c>
      <c r="F147" s="108">
        <v>4066.2</v>
      </c>
    </row>
    <row r="148" spans="1:6" ht="12.75">
      <c r="A148" s="88" t="s">
        <v>144</v>
      </c>
      <c r="B148" s="29" t="s">
        <v>68</v>
      </c>
      <c r="C148" s="6" t="s">
        <v>22</v>
      </c>
      <c r="D148" s="83">
        <v>80</v>
      </c>
      <c r="E148" s="28">
        <v>12.27</v>
      </c>
      <c r="F148" s="108">
        <f>D148*E148</f>
        <v>981.5999999999999</v>
      </c>
    </row>
    <row r="149" spans="1:6" ht="12.75">
      <c r="A149" s="31" t="s">
        <v>29</v>
      </c>
      <c r="B149" s="29" t="s">
        <v>28</v>
      </c>
      <c r="C149" s="6" t="s">
        <v>22</v>
      </c>
      <c r="D149" s="83">
        <v>200</v>
      </c>
      <c r="E149" s="34">
        <v>11.61</v>
      </c>
      <c r="F149" s="108">
        <f>D149*E149</f>
        <v>2322</v>
      </c>
    </row>
    <row r="150" spans="1:6" ht="12.75">
      <c r="A150" s="104" t="s">
        <v>27</v>
      </c>
      <c r="B150" s="29" t="s">
        <v>154</v>
      </c>
      <c r="C150" s="33" t="s">
        <v>24</v>
      </c>
      <c r="D150" s="34">
        <v>45000</v>
      </c>
      <c r="E150" s="34">
        <v>0.27</v>
      </c>
      <c r="F150" s="35">
        <f>D150*E150</f>
        <v>12150</v>
      </c>
    </row>
    <row r="151" spans="1:6" ht="12.75">
      <c r="A151" s="31" t="s">
        <v>159</v>
      </c>
      <c r="B151" s="29" t="s">
        <v>33</v>
      </c>
      <c r="C151" s="33" t="s">
        <v>22</v>
      </c>
      <c r="D151" s="34">
        <v>50</v>
      </c>
      <c r="E151" s="34">
        <v>14.42</v>
      </c>
      <c r="F151" s="35">
        <f>+D151*E151</f>
        <v>721</v>
      </c>
    </row>
    <row r="152" spans="1:6" ht="12.75">
      <c r="A152" s="31" t="s">
        <v>29</v>
      </c>
      <c r="B152" s="29" t="s">
        <v>28</v>
      </c>
      <c r="C152" s="33" t="s">
        <v>22</v>
      </c>
      <c r="D152" s="34">
        <v>200</v>
      </c>
      <c r="E152" s="34">
        <v>11.61</v>
      </c>
      <c r="F152" s="35">
        <f>+D152*E152</f>
        <v>2322</v>
      </c>
    </row>
    <row r="153" spans="1:6" ht="12.75">
      <c r="A153" s="107" t="s">
        <v>30</v>
      </c>
      <c r="B153" s="29" t="s">
        <v>31</v>
      </c>
      <c r="C153" s="6" t="s">
        <v>32</v>
      </c>
      <c r="D153" s="83">
        <v>400</v>
      </c>
      <c r="E153" s="83">
        <v>0.51</v>
      </c>
      <c r="F153" s="108">
        <f>D153*E153</f>
        <v>204</v>
      </c>
    </row>
    <row r="154" spans="1:6" ht="12.75">
      <c r="A154" s="107" t="s">
        <v>30</v>
      </c>
      <c r="B154" s="29" t="s">
        <v>31</v>
      </c>
      <c r="C154" s="6" t="s">
        <v>32</v>
      </c>
      <c r="D154" s="83">
        <v>300</v>
      </c>
      <c r="E154" s="83">
        <v>0.51</v>
      </c>
      <c r="F154" s="108">
        <v>153</v>
      </c>
    </row>
    <row r="155" spans="1:6" ht="12.75">
      <c r="A155" s="107" t="s">
        <v>30</v>
      </c>
      <c r="B155" s="29" t="s">
        <v>31</v>
      </c>
      <c r="C155" s="6" t="s">
        <v>32</v>
      </c>
      <c r="D155" s="83">
        <v>300</v>
      </c>
      <c r="E155" s="83">
        <v>0.51</v>
      </c>
      <c r="F155" s="108">
        <f>D155*E155</f>
        <v>153</v>
      </c>
    </row>
    <row r="156" spans="1:6" ht="25.5">
      <c r="A156" s="31" t="s">
        <v>30</v>
      </c>
      <c r="B156" s="29" t="s">
        <v>96</v>
      </c>
      <c r="C156" s="33" t="s">
        <v>22</v>
      </c>
      <c r="D156" s="34">
        <v>2.05</v>
      </c>
      <c r="E156" s="34">
        <v>138.98</v>
      </c>
      <c r="F156" s="35">
        <f>+D156*E156</f>
        <v>284.90899999999993</v>
      </c>
    </row>
    <row r="157" spans="1:6" ht="12.75">
      <c r="A157" s="31" t="s">
        <v>30</v>
      </c>
      <c r="B157" s="29" t="s">
        <v>31</v>
      </c>
      <c r="C157" s="33" t="s">
        <v>32</v>
      </c>
      <c r="D157" s="34">
        <v>200</v>
      </c>
      <c r="E157" s="34">
        <v>0.54</v>
      </c>
      <c r="F157" s="35">
        <f>+D157*E157</f>
        <v>108</v>
      </c>
    </row>
    <row r="158" spans="1:6" ht="12.75">
      <c r="A158" s="107" t="s">
        <v>30</v>
      </c>
      <c r="B158" s="29" t="s">
        <v>31</v>
      </c>
      <c r="C158" s="6" t="s">
        <v>32</v>
      </c>
      <c r="D158" s="83">
        <v>65</v>
      </c>
      <c r="E158" s="83">
        <v>0.51</v>
      </c>
      <c r="F158" s="108">
        <f>D158*E158</f>
        <v>33.15</v>
      </c>
    </row>
    <row r="159" spans="1:6" ht="25.5">
      <c r="A159" s="30" t="s">
        <v>48</v>
      </c>
      <c r="B159" s="29" t="s">
        <v>187</v>
      </c>
      <c r="C159" s="6" t="s">
        <v>34</v>
      </c>
      <c r="D159" s="83">
        <v>250</v>
      </c>
      <c r="E159" s="83">
        <v>20.27</v>
      </c>
      <c r="F159" s="108">
        <f>D159*E159</f>
        <v>5067.5</v>
      </c>
    </row>
    <row r="160" spans="1:6" ht="25.5">
      <c r="A160" s="30" t="s">
        <v>48</v>
      </c>
      <c r="B160" s="29" t="s">
        <v>187</v>
      </c>
      <c r="C160" s="6" t="s">
        <v>34</v>
      </c>
      <c r="D160" s="83">
        <v>250</v>
      </c>
      <c r="E160" s="83">
        <v>20.27</v>
      </c>
      <c r="F160" s="108">
        <v>3507.5</v>
      </c>
    </row>
    <row r="161" spans="1:6" ht="25.5">
      <c r="A161" s="30" t="s">
        <v>48</v>
      </c>
      <c r="B161" s="29" t="s">
        <v>187</v>
      </c>
      <c r="C161" s="6" t="s">
        <v>34</v>
      </c>
      <c r="D161" s="83">
        <v>250</v>
      </c>
      <c r="E161" s="83">
        <v>20.27</v>
      </c>
      <c r="F161" s="108">
        <f>D161*E161</f>
        <v>5067.5</v>
      </c>
    </row>
    <row r="162" spans="1:6" ht="12.75">
      <c r="A162" s="31" t="s">
        <v>160</v>
      </c>
      <c r="B162" s="29" t="s">
        <v>161</v>
      </c>
      <c r="C162" s="33" t="s">
        <v>22</v>
      </c>
      <c r="D162" s="34">
        <v>25</v>
      </c>
      <c r="E162" s="34">
        <v>159.02</v>
      </c>
      <c r="F162" s="35">
        <f>+D162*E162</f>
        <v>3975.5000000000005</v>
      </c>
    </row>
    <row r="163" spans="1:6" ht="25.5">
      <c r="A163" s="30" t="s">
        <v>48</v>
      </c>
      <c r="B163" s="29" t="s">
        <v>187</v>
      </c>
      <c r="C163" s="6" t="s">
        <v>34</v>
      </c>
      <c r="D163" s="83">
        <v>30</v>
      </c>
      <c r="E163" s="83">
        <v>20.27</v>
      </c>
      <c r="F163" s="108">
        <f>D163*E163</f>
        <v>608.1</v>
      </c>
    </row>
    <row r="164" spans="1:6" ht="38.25">
      <c r="A164" s="31" t="s">
        <v>133</v>
      </c>
      <c r="B164" s="29" t="s">
        <v>163</v>
      </c>
      <c r="C164" s="6" t="s">
        <v>22</v>
      </c>
      <c r="D164" s="83">
        <v>20.2</v>
      </c>
      <c r="E164" s="34">
        <v>180.89</v>
      </c>
      <c r="F164" s="108">
        <f>D164*E164</f>
        <v>3653.9779999999996</v>
      </c>
    </row>
    <row r="165" spans="1:6" ht="25.5">
      <c r="A165" s="31" t="s">
        <v>44</v>
      </c>
      <c r="B165" s="29" t="s">
        <v>162</v>
      </c>
      <c r="C165" s="8" t="s">
        <v>22</v>
      </c>
      <c r="D165" s="83">
        <v>60</v>
      </c>
      <c r="E165" s="83">
        <v>229.17</v>
      </c>
      <c r="F165" s="108">
        <f>D165*E165</f>
        <v>13750.199999999999</v>
      </c>
    </row>
    <row r="166" spans="1:6" ht="38.25">
      <c r="A166" s="31" t="s">
        <v>133</v>
      </c>
      <c r="B166" s="29" t="s">
        <v>163</v>
      </c>
      <c r="C166" s="6" t="s">
        <v>22</v>
      </c>
      <c r="D166" s="83">
        <v>7.2</v>
      </c>
      <c r="E166" s="34">
        <v>180.89</v>
      </c>
      <c r="F166" s="108">
        <v>1626.984</v>
      </c>
    </row>
    <row r="167" spans="1:6" ht="25.5">
      <c r="A167" s="31" t="s">
        <v>44</v>
      </c>
      <c r="B167" s="29" t="s">
        <v>162</v>
      </c>
      <c r="C167" s="8" t="s">
        <v>22</v>
      </c>
      <c r="D167" s="83">
        <v>22</v>
      </c>
      <c r="E167" s="34">
        <v>207.98</v>
      </c>
      <c r="F167" s="109">
        <v>5041.74</v>
      </c>
    </row>
    <row r="168" spans="1:6" ht="38.25">
      <c r="A168" s="31" t="s">
        <v>133</v>
      </c>
      <c r="B168" s="29" t="s">
        <v>163</v>
      </c>
      <c r="C168" s="6" t="s">
        <v>22</v>
      </c>
      <c r="D168" s="83">
        <v>7.2</v>
      </c>
      <c r="E168" s="34">
        <v>180.89</v>
      </c>
      <c r="F168" s="108">
        <f>D168*E168</f>
        <v>1302.408</v>
      </c>
    </row>
    <row r="169" spans="1:6" ht="25.5">
      <c r="A169" s="31" t="s">
        <v>44</v>
      </c>
      <c r="B169" s="29" t="s">
        <v>162</v>
      </c>
      <c r="C169" s="8" t="s">
        <v>22</v>
      </c>
      <c r="D169" s="83">
        <v>44</v>
      </c>
      <c r="E169" s="34">
        <v>207.98</v>
      </c>
      <c r="F169" s="108">
        <f>D169*E169</f>
        <v>9151.119999999999</v>
      </c>
    </row>
    <row r="170" spans="1:6" ht="38.25">
      <c r="A170" s="31" t="s">
        <v>133</v>
      </c>
      <c r="B170" s="29" t="s">
        <v>163</v>
      </c>
      <c r="C170" s="33" t="s">
        <v>22</v>
      </c>
      <c r="D170" s="34">
        <v>31.29</v>
      </c>
      <c r="E170" s="34">
        <v>180.89</v>
      </c>
      <c r="F170" s="35">
        <f>+D170*E170</f>
        <v>5660.048099999999</v>
      </c>
    </row>
    <row r="171" spans="1:6" ht="38.25">
      <c r="A171" s="31" t="s">
        <v>133</v>
      </c>
      <c r="B171" s="29" t="s">
        <v>163</v>
      </c>
      <c r="C171" s="33" t="s">
        <v>22</v>
      </c>
      <c r="D171" s="34">
        <v>24</v>
      </c>
      <c r="E171" s="34">
        <v>180.89</v>
      </c>
      <c r="F171" s="35">
        <f>+D171*E171</f>
        <v>4341.36</v>
      </c>
    </row>
    <row r="172" spans="1:6" ht="38.25">
      <c r="A172" s="107" t="s">
        <v>133</v>
      </c>
      <c r="B172" s="29" t="s">
        <v>163</v>
      </c>
      <c r="C172" s="6" t="s">
        <v>22</v>
      </c>
      <c r="D172" s="83">
        <v>7.2</v>
      </c>
      <c r="E172" s="34">
        <v>180.89</v>
      </c>
      <c r="F172" s="108">
        <f>D172*E172</f>
        <v>1302.408</v>
      </c>
    </row>
    <row r="173" spans="1:6" ht="25.5">
      <c r="A173" s="31" t="s">
        <v>44</v>
      </c>
      <c r="B173" s="29" t="s">
        <v>162</v>
      </c>
      <c r="C173" s="8" t="s">
        <v>22</v>
      </c>
      <c r="D173" s="83">
        <v>10</v>
      </c>
      <c r="E173" s="34">
        <v>207.98</v>
      </c>
      <c r="F173" s="7">
        <f>D173*E173</f>
        <v>2079.7999999999997</v>
      </c>
    </row>
    <row r="174" spans="1:6" ht="38.25">
      <c r="A174" s="31" t="s">
        <v>133</v>
      </c>
      <c r="B174" s="29" t="s">
        <v>163</v>
      </c>
      <c r="C174" s="33" t="s">
        <v>22</v>
      </c>
      <c r="D174" s="34">
        <v>1230.4</v>
      </c>
      <c r="E174" s="34">
        <v>180.89</v>
      </c>
      <c r="F174" s="101">
        <f>+D174*E174</f>
        <v>222567.056</v>
      </c>
    </row>
    <row r="175" spans="1:6" ht="12.75">
      <c r="A175" s="5" t="s">
        <v>59</v>
      </c>
      <c r="B175" s="29" t="s">
        <v>60</v>
      </c>
      <c r="C175" s="6" t="s">
        <v>22</v>
      </c>
      <c r="D175" s="83">
        <v>35</v>
      </c>
      <c r="E175" s="28">
        <v>125.96</v>
      </c>
      <c r="F175" s="7">
        <f>D175*E175</f>
        <v>4408.599999999999</v>
      </c>
    </row>
    <row r="176" spans="1:6" ht="12.75">
      <c r="A176" s="5" t="s">
        <v>59</v>
      </c>
      <c r="B176" s="29" t="s">
        <v>60</v>
      </c>
      <c r="C176" s="6" t="s">
        <v>22</v>
      </c>
      <c r="D176" s="83">
        <v>25</v>
      </c>
      <c r="E176" s="28">
        <v>125.96</v>
      </c>
      <c r="F176" s="7">
        <v>3350.98130535215</v>
      </c>
    </row>
    <row r="177" spans="1:6" ht="12.75">
      <c r="A177" s="5" t="s">
        <v>59</v>
      </c>
      <c r="B177" s="29" t="s">
        <v>60</v>
      </c>
      <c r="C177" s="6" t="s">
        <v>22</v>
      </c>
      <c r="D177" s="83">
        <v>35</v>
      </c>
      <c r="E177" s="28">
        <v>125.96</v>
      </c>
      <c r="F177" s="7">
        <f>D177*E177</f>
        <v>4408.599999999999</v>
      </c>
    </row>
    <row r="178" spans="1:6" ht="12.75">
      <c r="A178" s="5" t="s">
        <v>59</v>
      </c>
      <c r="B178" s="29" t="s">
        <v>60</v>
      </c>
      <c r="C178" s="6" t="s">
        <v>22</v>
      </c>
      <c r="D178" s="83">
        <v>6</v>
      </c>
      <c r="E178" s="28">
        <v>125.96</v>
      </c>
      <c r="F178" s="7">
        <f>D178*E178</f>
        <v>755.76</v>
      </c>
    </row>
    <row r="179" spans="1:6" ht="25.5">
      <c r="A179" s="5" t="s">
        <v>45</v>
      </c>
      <c r="B179" s="29" t="s">
        <v>69</v>
      </c>
      <c r="C179" s="6" t="s">
        <v>5</v>
      </c>
      <c r="D179" s="123">
        <v>130</v>
      </c>
      <c r="E179" s="76">
        <v>584.56</v>
      </c>
      <c r="F179" s="7">
        <f>D179*E179</f>
        <v>75992.79999999999</v>
      </c>
    </row>
    <row r="180" spans="1:6" ht="25.5">
      <c r="A180" s="5" t="s">
        <v>45</v>
      </c>
      <c r="B180" s="29" t="s">
        <v>70</v>
      </c>
      <c r="C180" s="6" t="s">
        <v>71</v>
      </c>
      <c r="D180" s="83">
        <v>1103.5</v>
      </c>
      <c r="E180" s="73">
        <v>2.5</v>
      </c>
      <c r="F180" s="7">
        <f>D180*E180</f>
        <v>2758.75</v>
      </c>
    </row>
    <row r="181" spans="1:6" ht="25.5">
      <c r="A181" s="89" t="s">
        <v>164</v>
      </c>
      <c r="B181" s="29" t="s">
        <v>173</v>
      </c>
      <c r="C181" s="6" t="s">
        <v>5</v>
      </c>
      <c r="D181" s="123">
        <v>20</v>
      </c>
      <c r="E181" s="76">
        <v>604.66</v>
      </c>
      <c r="F181" s="110">
        <v>11691.199999999999</v>
      </c>
    </row>
    <row r="182" spans="1:6" ht="25.5">
      <c r="A182" s="5" t="s">
        <v>45</v>
      </c>
      <c r="B182" s="29" t="s">
        <v>70</v>
      </c>
      <c r="C182" s="6" t="s">
        <v>71</v>
      </c>
      <c r="D182" s="83">
        <v>883.5</v>
      </c>
      <c r="E182" s="73">
        <v>2.5</v>
      </c>
      <c r="F182" s="7">
        <v>2208.75</v>
      </c>
    </row>
    <row r="183" spans="1:6" ht="25.5">
      <c r="A183" s="89" t="s">
        <v>164</v>
      </c>
      <c r="B183" s="29" t="s">
        <v>173</v>
      </c>
      <c r="C183" s="6" t="s">
        <v>5</v>
      </c>
      <c r="D183" s="123">
        <v>40</v>
      </c>
      <c r="E183" s="76">
        <v>604.66</v>
      </c>
      <c r="F183" s="7">
        <f>D183*E183</f>
        <v>24186.399999999998</v>
      </c>
    </row>
    <row r="184" spans="1:6" ht="12.75">
      <c r="A184" s="30" t="s">
        <v>143</v>
      </c>
      <c r="B184" s="29" t="s">
        <v>84</v>
      </c>
      <c r="C184" s="6" t="s">
        <v>71</v>
      </c>
      <c r="D184" s="83">
        <v>883.5</v>
      </c>
      <c r="E184" s="73">
        <v>2</v>
      </c>
      <c r="F184" s="7">
        <f>D184*E184</f>
        <v>1767</v>
      </c>
    </row>
    <row r="185" spans="1:6" ht="12.75">
      <c r="A185" s="30" t="s">
        <v>143</v>
      </c>
      <c r="B185" s="29" t="s">
        <v>84</v>
      </c>
      <c r="C185" s="33" t="s">
        <v>85</v>
      </c>
      <c r="D185" s="102">
        <v>1039.85</v>
      </c>
      <c r="E185" s="102">
        <v>2</v>
      </c>
      <c r="F185" s="101">
        <f>+D185*E185</f>
        <v>2079.7</v>
      </c>
    </row>
    <row r="186" spans="1:6" ht="12.75">
      <c r="A186" s="30" t="s">
        <v>143</v>
      </c>
      <c r="B186" s="29" t="s">
        <v>84</v>
      </c>
      <c r="C186" s="6" t="s">
        <v>71</v>
      </c>
      <c r="D186" s="83">
        <v>883.5</v>
      </c>
      <c r="E186" s="73">
        <v>2</v>
      </c>
      <c r="F186" s="7">
        <f>D186*E186</f>
        <v>1767</v>
      </c>
    </row>
    <row r="187" spans="1:6" ht="12.75">
      <c r="A187" s="5" t="s">
        <v>42</v>
      </c>
      <c r="B187" s="29" t="s">
        <v>43</v>
      </c>
      <c r="C187" s="6" t="s">
        <v>22</v>
      </c>
      <c r="D187" s="83">
        <v>50</v>
      </c>
      <c r="E187" s="34">
        <v>50.67</v>
      </c>
      <c r="F187" s="7">
        <f>D187*E187</f>
        <v>2533.5</v>
      </c>
    </row>
    <row r="188" spans="1:6" ht="12.75">
      <c r="A188" s="15" t="s">
        <v>42</v>
      </c>
      <c r="B188" s="29" t="s">
        <v>43</v>
      </c>
      <c r="C188" s="11" t="s">
        <v>22</v>
      </c>
      <c r="D188" s="78">
        <v>18</v>
      </c>
      <c r="E188" s="34">
        <v>50.67</v>
      </c>
      <c r="F188" s="103">
        <v>2140.02</v>
      </c>
    </row>
    <row r="189" spans="1:6" ht="12.75">
      <c r="A189" s="107" t="s">
        <v>42</v>
      </c>
      <c r="B189" s="29" t="s">
        <v>43</v>
      </c>
      <c r="C189" s="6" t="s">
        <v>22</v>
      </c>
      <c r="D189" s="83">
        <v>18</v>
      </c>
      <c r="E189" s="34">
        <v>50.67</v>
      </c>
      <c r="F189" s="108">
        <f>D189*E189</f>
        <v>912.0600000000001</v>
      </c>
    </row>
    <row r="190" spans="1:6" ht="12.75">
      <c r="A190" s="107" t="s">
        <v>42</v>
      </c>
      <c r="B190" s="29" t="s">
        <v>43</v>
      </c>
      <c r="C190" s="6" t="s">
        <v>22</v>
      </c>
      <c r="D190" s="83">
        <v>550</v>
      </c>
      <c r="E190" s="34">
        <v>50.67</v>
      </c>
      <c r="F190" s="108">
        <f>D190*E190</f>
        <v>27868.5</v>
      </c>
    </row>
    <row r="191" spans="1:6" ht="12.75">
      <c r="A191" s="111" t="s">
        <v>98</v>
      </c>
      <c r="B191" s="29" t="s">
        <v>43</v>
      </c>
      <c r="C191" s="112" t="s">
        <v>22</v>
      </c>
      <c r="D191" s="113">
        <v>120</v>
      </c>
      <c r="E191" s="34">
        <v>50.67</v>
      </c>
      <c r="F191" s="114">
        <f>+D191*E191</f>
        <v>6080.400000000001</v>
      </c>
    </row>
    <row r="192" spans="1:6" ht="12.75">
      <c r="A192" s="30" t="s">
        <v>88</v>
      </c>
      <c r="B192" s="29" t="s">
        <v>166</v>
      </c>
      <c r="C192" s="6" t="s">
        <v>22</v>
      </c>
      <c r="D192" s="83">
        <v>40</v>
      </c>
      <c r="E192" s="73">
        <v>16.04</v>
      </c>
      <c r="F192" s="22">
        <f>D192*E192</f>
        <v>641.5999999999999</v>
      </c>
    </row>
    <row r="193" spans="1:6" ht="12.75">
      <c r="A193" s="30" t="s">
        <v>88</v>
      </c>
      <c r="B193" s="29" t="s">
        <v>166</v>
      </c>
      <c r="C193" s="6" t="s">
        <v>22</v>
      </c>
      <c r="D193" s="83">
        <v>24200</v>
      </c>
      <c r="E193" s="73">
        <v>16.04</v>
      </c>
      <c r="F193" s="22">
        <f>D193*E193</f>
        <v>388168</v>
      </c>
    </row>
    <row r="194" spans="1:6" ht="12.75">
      <c r="A194" s="89" t="s">
        <v>46</v>
      </c>
      <c r="B194" s="29" t="s">
        <v>47</v>
      </c>
      <c r="C194" s="33" t="s">
        <v>22</v>
      </c>
      <c r="D194" s="34">
        <v>20</v>
      </c>
      <c r="E194" s="34">
        <v>12</v>
      </c>
      <c r="F194" s="114">
        <f>+D194*E194</f>
        <v>240</v>
      </c>
    </row>
    <row r="195" spans="1:6" ht="12.75">
      <c r="A195" s="30" t="s">
        <v>86</v>
      </c>
      <c r="B195" s="29" t="s">
        <v>167</v>
      </c>
      <c r="C195" s="33" t="s">
        <v>97</v>
      </c>
      <c r="D195" s="34">
        <v>14</v>
      </c>
      <c r="E195" s="102">
        <v>7.08</v>
      </c>
      <c r="F195" s="114">
        <f>+D195*E195</f>
        <v>99.12</v>
      </c>
    </row>
    <row r="196" spans="1:6" ht="12.75">
      <c r="A196" s="89" t="s">
        <v>52</v>
      </c>
      <c r="B196" s="29" t="s">
        <v>168</v>
      </c>
      <c r="C196" s="33" t="s">
        <v>5</v>
      </c>
      <c r="D196" s="34">
        <v>2800</v>
      </c>
      <c r="E196" s="102">
        <v>1.47</v>
      </c>
      <c r="F196" s="101">
        <f>+D196*E196</f>
        <v>4116</v>
      </c>
    </row>
    <row r="197" spans="1:6" ht="12.75">
      <c r="A197" s="31" t="s">
        <v>37</v>
      </c>
      <c r="B197" s="29" t="s">
        <v>174</v>
      </c>
      <c r="C197" s="33" t="s">
        <v>38</v>
      </c>
      <c r="D197" s="34">
        <v>6</v>
      </c>
      <c r="E197" s="34">
        <v>290.1</v>
      </c>
      <c r="F197" s="101">
        <f>+D197*E197</f>
        <v>1740.6000000000001</v>
      </c>
    </row>
    <row r="198" spans="1:6" ht="12.75">
      <c r="A198" s="31" t="s">
        <v>37</v>
      </c>
      <c r="B198" s="29" t="s">
        <v>174</v>
      </c>
      <c r="C198" s="11" t="s">
        <v>38</v>
      </c>
      <c r="D198" s="78">
        <v>8</v>
      </c>
      <c r="E198" s="34">
        <v>290.1</v>
      </c>
      <c r="F198" s="22">
        <f>D198*E198</f>
        <v>2320.8</v>
      </c>
    </row>
    <row r="199" spans="1:6" ht="12.75">
      <c r="A199" s="31" t="s">
        <v>37</v>
      </c>
      <c r="B199" s="29" t="s">
        <v>174</v>
      </c>
      <c r="C199" s="6" t="s">
        <v>38</v>
      </c>
      <c r="D199" s="83">
        <v>8</v>
      </c>
      <c r="E199" s="34">
        <v>290.1</v>
      </c>
      <c r="F199" s="108">
        <v>2934.08</v>
      </c>
    </row>
    <row r="200" spans="1:6" ht="12.75">
      <c r="A200" s="31" t="s">
        <v>37</v>
      </c>
      <c r="B200" s="29" t="s">
        <v>174</v>
      </c>
      <c r="C200" s="6" t="s">
        <v>38</v>
      </c>
      <c r="D200" s="83">
        <v>8</v>
      </c>
      <c r="E200" s="34">
        <v>290.1</v>
      </c>
      <c r="F200" s="108">
        <f>D200*E200</f>
        <v>2320.8</v>
      </c>
    </row>
    <row r="201" spans="1:6" ht="12.75">
      <c r="A201" s="31" t="s">
        <v>37</v>
      </c>
      <c r="B201" s="29" t="s">
        <v>174</v>
      </c>
      <c r="C201" s="6" t="s">
        <v>38</v>
      </c>
      <c r="D201" s="83">
        <v>2</v>
      </c>
      <c r="E201" s="34">
        <v>290.1</v>
      </c>
      <c r="F201" s="108">
        <f>D201*E201</f>
        <v>580.2</v>
      </c>
    </row>
    <row r="202" spans="1:6" ht="12.75">
      <c r="A202" s="115" t="s">
        <v>123</v>
      </c>
      <c r="B202" s="116" t="s">
        <v>124</v>
      </c>
      <c r="C202" s="6" t="s">
        <v>34</v>
      </c>
      <c r="D202" s="83">
        <v>55000</v>
      </c>
      <c r="E202" s="83">
        <v>0.81</v>
      </c>
      <c r="F202" s="108">
        <f>D202*E202</f>
        <v>44550</v>
      </c>
    </row>
  </sheetData>
  <sheetProtection/>
  <mergeCells count="8">
    <mergeCell ref="A55:E55"/>
    <mergeCell ref="K54:L54"/>
    <mergeCell ref="D54:E54"/>
    <mergeCell ref="A1:F1"/>
    <mergeCell ref="A2:F2"/>
    <mergeCell ref="A3:F3"/>
    <mergeCell ref="B4:F4"/>
    <mergeCell ref="B5:D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9:B11"/>
  <sheetViews>
    <sheetView zoomScalePageLayoutView="0" workbookViewId="0" topLeftCell="A1">
      <selection activeCell="B9" sqref="B9"/>
    </sheetView>
  </sheetViews>
  <sheetFormatPr defaultColWidth="11.421875" defaultRowHeight="15"/>
  <cols>
    <col min="2" max="2" width="13.140625" style="0" bestFit="1" customWidth="1"/>
  </cols>
  <sheetData>
    <row r="9" spans="1:2" ht="15">
      <c r="A9">
        <v>1</v>
      </c>
      <c r="B9" s="18">
        <f>PC1!G42</f>
        <v>0</v>
      </c>
    </row>
    <row r="10" spans="1:2" ht="15">
      <c r="A10">
        <v>2</v>
      </c>
      <c r="B10" s="19">
        <f>PC2!G37</f>
        <v>0</v>
      </c>
    </row>
    <row r="11" ht="15">
      <c r="B11" s="134">
        <f>SUM(B9:B10)</f>
        <v>0</v>
      </c>
    </row>
  </sheetData>
  <sheetProtection/>
  <hyperlinks>
    <hyperlink ref="B11" location="RESUMEN!E17" display="RESUMEN!E17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01"/>
  <sheetViews>
    <sheetView zoomScale="106" zoomScaleNormal="106" zoomScalePageLayoutView="0" workbookViewId="0" topLeftCell="A1">
      <selection activeCell="B13" sqref="B13"/>
    </sheetView>
  </sheetViews>
  <sheetFormatPr defaultColWidth="11.421875" defaultRowHeight="15"/>
  <cols>
    <col min="1" max="1" width="12.140625" style="50" bestFit="1" customWidth="1"/>
    <col min="2" max="2" width="40.8515625" style="50" customWidth="1"/>
    <col min="3" max="5" width="12.7109375" style="50" customWidth="1"/>
    <col min="6" max="6" width="12.7109375" style="82" customWidth="1"/>
    <col min="7" max="16384" width="11.421875" style="50" customWidth="1"/>
  </cols>
  <sheetData>
    <row r="1" spans="1:6" ht="12.75">
      <c r="A1" s="343" t="s">
        <v>0</v>
      </c>
      <c r="B1" s="343"/>
      <c r="C1" s="343"/>
      <c r="D1" s="343"/>
      <c r="E1" s="343"/>
      <c r="F1" s="343"/>
    </row>
    <row r="2" spans="1:6" ht="12.75">
      <c r="A2" s="344" t="s">
        <v>1</v>
      </c>
      <c r="B2" s="344"/>
      <c r="C2" s="344"/>
      <c r="D2" s="344"/>
      <c r="E2" s="344"/>
      <c r="F2" s="344"/>
    </row>
    <row r="3" spans="1:6" ht="12.75">
      <c r="A3" s="332" t="s">
        <v>54</v>
      </c>
      <c r="B3" s="332"/>
      <c r="C3" s="332"/>
      <c r="D3" s="332"/>
      <c r="E3" s="332"/>
      <c r="F3" s="332"/>
    </row>
    <row r="4" spans="1:6" ht="12.75">
      <c r="A4" s="69" t="s">
        <v>2</v>
      </c>
      <c r="B4" s="361" t="s">
        <v>55</v>
      </c>
      <c r="C4" s="361"/>
      <c r="D4" s="361"/>
      <c r="E4" s="361"/>
      <c r="F4" s="361"/>
    </row>
    <row r="5" spans="1:6" ht="12.75">
      <c r="A5" s="69" t="s">
        <v>62</v>
      </c>
      <c r="B5" s="365" t="s">
        <v>63</v>
      </c>
      <c r="C5" s="365"/>
      <c r="D5" s="365"/>
      <c r="E5" s="69"/>
      <c r="F5" s="16"/>
    </row>
    <row r="6" spans="1:6" ht="12.75">
      <c r="A6" s="69" t="s">
        <v>3</v>
      </c>
      <c r="B6" s="50" t="s">
        <v>122</v>
      </c>
      <c r="C6" s="20"/>
      <c r="D6" s="20"/>
      <c r="E6" s="69"/>
      <c r="F6" s="16"/>
    </row>
    <row r="7" spans="1:6" ht="12.75">
      <c r="A7" s="69" t="s">
        <v>4</v>
      </c>
      <c r="B7" s="2" t="s">
        <v>64</v>
      </c>
      <c r="E7" s="69"/>
      <c r="F7" s="16"/>
    </row>
    <row r="8" spans="1:6" ht="12.75">
      <c r="A8" s="69" t="s">
        <v>6</v>
      </c>
      <c r="B8" s="2"/>
      <c r="E8" s="69"/>
      <c r="F8" s="21"/>
    </row>
    <row r="9" spans="1:6" ht="12.75">
      <c r="A9" s="69" t="s">
        <v>7</v>
      </c>
      <c r="B9" s="2" t="s">
        <v>8</v>
      </c>
      <c r="C9" s="70"/>
      <c r="D9" s="70"/>
      <c r="E9" s="70"/>
      <c r="F9" s="85"/>
    </row>
    <row r="10" spans="1:6" ht="12.75">
      <c r="A10" s="181" t="s">
        <v>9</v>
      </c>
      <c r="B10" s="181" t="s">
        <v>78</v>
      </c>
      <c r="C10" s="181" t="s">
        <v>11</v>
      </c>
      <c r="D10" s="191" t="s">
        <v>12</v>
      </c>
      <c r="E10" s="181" t="s">
        <v>79</v>
      </c>
      <c r="F10" s="181" t="s">
        <v>80</v>
      </c>
    </row>
    <row r="11" spans="1:6" ht="12.75">
      <c r="A11" s="188" t="s">
        <v>81</v>
      </c>
      <c r="B11" s="189"/>
      <c r="C11" s="189"/>
      <c r="D11" s="192"/>
      <c r="E11" s="189"/>
      <c r="F11" s="190"/>
    </row>
    <row r="12" spans="1:8" ht="12.75">
      <c r="A12" s="91" t="s">
        <v>15</v>
      </c>
      <c r="B12" s="30" t="s">
        <v>16</v>
      </c>
      <c r="C12" s="128" t="s">
        <v>17</v>
      </c>
      <c r="D12" s="131">
        <v>0.4</v>
      </c>
      <c r="E12" s="131">
        <v>399.09</v>
      </c>
      <c r="F12" s="129">
        <f aca="true" t="shared" si="0" ref="F12:F18">ROUND(D12*E12,2)</f>
        <v>159.64</v>
      </c>
      <c r="H12" s="50">
        <v>399.09</v>
      </c>
    </row>
    <row r="13" spans="1:8" ht="12.75">
      <c r="A13" s="91" t="s">
        <v>18</v>
      </c>
      <c r="B13" s="30" t="s">
        <v>145</v>
      </c>
      <c r="C13" s="128" t="s">
        <v>19</v>
      </c>
      <c r="D13" s="131">
        <v>25</v>
      </c>
      <c r="E13" s="131">
        <v>22.63</v>
      </c>
      <c r="F13" s="129">
        <f t="shared" si="0"/>
        <v>565.75</v>
      </c>
      <c r="H13" s="50">
        <v>22.63</v>
      </c>
    </row>
    <row r="14" spans="1:8" ht="12.75">
      <c r="A14" s="91" t="s">
        <v>20</v>
      </c>
      <c r="B14" s="30" t="s">
        <v>21</v>
      </c>
      <c r="C14" s="128" t="s">
        <v>22</v>
      </c>
      <c r="D14" s="131">
        <v>90</v>
      </c>
      <c r="E14" s="131">
        <v>1.41</v>
      </c>
      <c r="F14" s="129">
        <f t="shared" si="0"/>
        <v>126.9</v>
      </c>
      <c r="H14" s="50">
        <v>1.41</v>
      </c>
    </row>
    <row r="15" spans="1:8" ht="25.5">
      <c r="A15" s="91" t="s">
        <v>23</v>
      </c>
      <c r="B15" s="66" t="s">
        <v>198</v>
      </c>
      <c r="C15" s="128" t="s">
        <v>24</v>
      </c>
      <c r="D15" s="131">
        <v>11472</v>
      </c>
      <c r="E15" s="131">
        <v>0.37</v>
      </c>
      <c r="F15" s="129">
        <f t="shared" si="0"/>
        <v>4244.64</v>
      </c>
      <c r="H15" s="50">
        <v>0.37</v>
      </c>
    </row>
    <row r="16" spans="1:8" ht="25.5">
      <c r="A16" s="91" t="s">
        <v>23</v>
      </c>
      <c r="B16" s="66" t="s">
        <v>151</v>
      </c>
      <c r="C16" s="128" t="s">
        <v>24</v>
      </c>
      <c r="D16" s="131">
        <v>0</v>
      </c>
      <c r="E16" s="131">
        <v>0.3</v>
      </c>
      <c r="F16" s="129">
        <f>ROUND(D16*E16,2)</f>
        <v>0</v>
      </c>
      <c r="H16" s="50">
        <v>0.3</v>
      </c>
    </row>
    <row r="17" spans="1:8" ht="25.5">
      <c r="A17" s="91" t="s">
        <v>25</v>
      </c>
      <c r="B17" s="30" t="s">
        <v>26</v>
      </c>
      <c r="C17" s="128" t="s">
        <v>22</v>
      </c>
      <c r="D17" s="131">
        <v>1800</v>
      </c>
      <c r="E17" s="131">
        <v>5.61</v>
      </c>
      <c r="F17" s="129">
        <f t="shared" si="0"/>
        <v>10098</v>
      </c>
      <c r="H17" s="50">
        <v>5.61</v>
      </c>
    </row>
    <row r="18" spans="1:8" ht="38.25">
      <c r="A18" s="91" t="s">
        <v>27</v>
      </c>
      <c r="B18" s="66" t="s">
        <v>153</v>
      </c>
      <c r="C18" s="128" t="s">
        <v>24</v>
      </c>
      <c r="D18" s="131">
        <v>90000</v>
      </c>
      <c r="E18" s="131">
        <v>0.3</v>
      </c>
      <c r="F18" s="129">
        <f t="shared" si="0"/>
        <v>27000</v>
      </c>
      <c r="H18" s="50">
        <v>0.3</v>
      </c>
    </row>
    <row r="19" spans="1:6" ht="12.75">
      <c r="A19" s="185" t="s">
        <v>131</v>
      </c>
      <c r="B19" s="186"/>
      <c r="C19" s="186"/>
      <c r="D19" s="192"/>
      <c r="E19" s="186"/>
      <c r="F19" s="187"/>
    </row>
    <row r="20" spans="1:8" ht="12.75">
      <c r="A20" s="91" t="s">
        <v>146</v>
      </c>
      <c r="B20" s="66" t="s">
        <v>147</v>
      </c>
      <c r="C20" s="128" t="s">
        <v>22</v>
      </c>
      <c r="D20" s="131"/>
      <c r="E20" s="131">
        <v>15.9</v>
      </c>
      <c r="F20" s="129">
        <f aca="true" t="shared" si="1" ref="F20:F50">ROUND(D20*E20,2)</f>
        <v>0</v>
      </c>
      <c r="H20" s="50">
        <v>15.9</v>
      </c>
    </row>
    <row r="21" spans="1:8" ht="12.75">
      <c r="A21" s="91" t="s">
        <v>35</v>
      </c>
      <c r="B21" s="30" t="s">
        <v>36</v>
      </c>
      <c r="C21" s="128" t="s">
        <v>22</v>
      </c>
      <c r="D21" s="131">
        <v>2.8</v>
      </c>
      <c r="E21" s="131">
        <v>41.9</v>
      </c>
      <c r="F21" s="129">
        <f t="shared" si="1"/>
        <v>117.32</v>
      </c>
      <c r="H21" s="50">
        <v>42.67</v>
      </c>
    </row>
    <row r="22" spans="1:8" ht="12.75">
      <c r="A22" s="91" t="s">
        <v>148</v>
      </c>
      <c r="B22" s="30" t="s">
        <v>40</v>
      </c>
      <c r="C22" s="128" t="s">
        <v>22</v>
      </c>
      <c r="D22" s="131"/>
      <c r="E22" s="131">
        <v>2.51</v>
      </c>
      <c r="F22" s="129">
        <f t="shared" si="1"/>
        <v>0</v>
      </c>
      <c r="H22" s="50">
        <v>2.51</v>
      </c>
    </row>
    <row r="23" spans="1:8" ht="12.75">
      <c r="A23" s="91" t="s">
        <v>150</v>
      </c>
      <c r="B23" s="30" t="s">
        <v>41</v>
      </c>
      <c r="C23" s="128" t="s">
        <v>22</v>
      </c>
      <c r="D23" s="131">
        <v>480</v>
      </c>
      <c r="E23" s="131">
        <v>5.78</v>
      </c>
      <c r="F23" s="129">
        <f t="shared" si="1"/>
        <v>2774.4</v>
      </c>
      <c r="H23" s="50">
        <v>5.78</v>
      </c>
    </row>
    <row r="24" spans="1:8" ht="12.75">
      <c r="A24" s="91" t="s">
        <v>39</v>
      </c>
      <c r="B24" s="30" t="s">
        <v>188</v>
      </c>
      <c r="C24" s="128" t="s">
        <v>22</v>
      </c>
      <c r="D24" s="131"/>
      <c r="E24" s="131">
        <v>1.4</v>
      </c>
      <c r="F24" s="129">
        <f t="shared" si="1"/>
        <v>0</v>
      </c>
      <c r="H24" s="50">
        <v>1.4</v>
      </c>
    </row>
    <row r="25" spans="1:8" ht="25.5">
      <c r="A25" s="87" t="s">
        <v>156</v>
      </c>
      <c r="B25" s="66" t="s">
        <v>157</v>
      </c>
      <c r="C25" s="120" t="s">
        <v>49</v>
      </c>
      <c r="D25" s="121"/>
      <c r="E25" s="121">
        <v>0.3</v>
      </c>
      <c r="F25" s="129">
        <f t="shared" si="1"/>
        <v>0</v>
      </c>
      <c r="H25" s="50">
        <v>0.3</v>
      </c>
    </row>
    <row r="26" spans="1:8" ht="25.5">
      <c r="A26" s="122" t="s">
        <v>66</v>
      </c>
      <c r="B26" s="30" t="s">
        <v>26</v>
      </c>
      <c r="C26" s="8" t="s">
        <v>22</v>
      </c>
      <c r="D26" s="123">
        <v>423.7</v>
      </c>
      <c r="E26" s="123">
        <v>5.61</v>
      </c>
      <c r="F26" s="129">
        <f t="shared" si="1"/>
        <v>2376.96</v>
      </c>
      <c r="H26" s="50">
        <v>5.61</v>
      </c>
    </row>
    <row r="27" spans="1:8" ht="38.25">
      <c r="A27" s="91" t="s">
        <v>27</v>
      </c>
      <c r="B27" s="66" t="s">
        <v>153</v>
      </c>
      <c r="C27" s="8" t="s">
        <v>49</v>
      </c>
      <c r="D27" s="123">
        <v>12711</v>
      </c>
      <c r="E27" s="123">
        <v>0.3</v>
      </c>
      <c r="F27" s="129">
        <f t="shared" si="1"/>
        <v>3813.3</v>
      </c>
      <c r="H27" s="50">
        <v>0.3</v>
      </c>
    </row>
    <row r="28" spans="1:8" ht="12.75">
      <c r="A28" s="91" t="s">
        <v>29</v>
      </c>
      <c r="B28" s="30" t="s">
        <v>28</v>
      </c>
      <c r="C28" s="128" t="s">
        <v>22</v>
      </c>
      <c r="D28" s="131">
        <v>200</v>
      </c>
      <c r="E28" s="131">
        <v>11.61</v>
      </c>
      <c r="F28" s="129">
        <f t="shared" si="1"/>
        <v>2322</v>
      </c>
      <c r="H28" s="50">
        <v>11.61</v>
      </c>
    </row>
    <row r="29" spans="1:8" ht="12.75">
      <c r="A29" s="91" t="s">
        <v>27</v>
      </c>
      <c r="B29" s="30" t="s">
        <v>169</v>
      </c>
      <c r="C29" s="128" t="s">
        <v>24</v>
      </c>
      <c r="D29" s="131">
        <v>10000</v>
      </c>
      <c r="E29" s="131">
        <v>0.27</v>
      </c>
      <c r="F29" s="129">
        <f t="shared" si="1"/>
        <v>2700</v>
      </c>
      <c r="H29" s="50">
        <v>0.27</v>
      </c>
    </row>
    <row r="30" spans="1:8" ht="12.75">
      <c r="A30" s="91" t="s">
        <v>159</v>
      </c>
      <c r="B30" s="30" t="s">
        <v>33</v>
      </c>
      <c r="C30" s="128" t="s">
        <v>22</v>
      </c>
      <c r="D30" s="131">
        <v>80</v>
      </c>
      <c r="E30" s="131">
        <v>14.42</v>
      </c>
      <c r="F30" s="129">
        <f t="shared" si="1"/>
        <v>1153.6</v>
      </c>
      <c r="H30" s="50">
        <v>14.42</v>
      </c>
    </row>
    <row r="31" spans="1:8" ht="12.75">
      <c r="A31" s="91" t="s">
        <v>27</v>
      </c>
      <c r="B31" s="30" t="s">
        <v>154</v>
      </c>
      <c r="C31" s="128" t="s">
        <v>49</v>
      </c>
      <c r="D31" s="131">
        <v>4000</v>
      </c>
      <c r="E31" s="131">
        <v>0.27</v>
      </c>
      <c r="F31" s="129">
        <f t="shared" si="1"/>
        <v>1080</v>
      </c>
      <c r="H31" s="50">
        <v>0.27</v>
      </c>
    </row>
    <row r="32" spans="1:8" ht="25.5">
      <c r="A32" s="94" t="s">
        <v>164</v>
      </c>
      <c r="B32" s="30" t="s">
        <v>165</v>
      </c>
      <c r="C32" s="128" t="s">
        <v>5</v>
      </c>
      <c r="D32" s="131">
        <v>0</v>
      </c>
      <c r="E32" s="131">
        <v>336.72</v>
      </c>
      <c r="F32" s="129">
        <f t="shared" si="1"/>
        <v>0</v>
      </c>
      <c r="H32" s="50">
        <v>336.72</v>
      </c>
    </row>
    <row r="33" spans="1:8" ht="25.5">
      <c r="A33" s="94" t="s">
        <v>164</v>
      </c>
      <c r="B33" s="30" t="s">
        <v>173</v>
      </c>
      <c r="C33" s="128" t="s">
        <v>5</v>
      </c>
      <c r="D33" s="131">
        <v>30</v>
      </c>
      <c r="E33" s="131">
        <v>604.66</v>
      </c>
      <c r="F33" s="129">
        <f>ROUND(D33*E33,2)</f>
        <v>18139.8</v>
      </c>
      <c r="H33" s="50">
        <v>604.66</v>
      </c>
    </row>
    <row r="34" spans="1:8" ht="12.75">
      <c r="A34" s="94" t="s">
        <v>46</v>
      </c>
      <c r="B34" s="30" t="s">
        <v>47</v>
      </c>
      <c r="C34" s="128" t="s">
        <v>22</v>
      </c>
      <c r="D34" s="131"/>
      <c r="E34" s="131">
        <v>12</v>
      </c>
      <c r="F34" s="129">
        <f t="shared" si="1"/>
        <v>0</v>
      </c>
      <c r="H34" s="50">
        <v>12</v>
      </c>
    </row>
    <row r="35" spans="1:8" ht="12.75">
      <c r="A35" s="91" t="s">
        <v>27</v>
      </c>
      <c r="B35" s="30" t="s">
        <v>155</v>
      </c>
      <c r="C35" s="128" t="s">
        <v>49</v>
      </c>
      <c r="D35" s="131"/>
      <c r="E35" s="131">
        <v>0.27</v>
      </c>
      <c r="F35" s="129">
        <f t="shared" si="1"/>
        <v>0</v>
      </c>
      <c r="H35" s="50">
        <v>0.27</v>
      </c>
    </row>
    <row r="36" spans="1:8" ht="25.5">
      <c r="A36" s="30" t="s">
        <v>142</v>
      </c>
      <c r="B36" s="30" t="s">
        <v>83</v>
      </c>
      <c r="C36" s="128" t="s">
        <v>22</v>
      </c>
      <c r="D36" s="131">
        <v>45</v>
      </c>
      <c r="E36" s="131">
        <v>207.98</v>
      </c>
      <c r="F36" s="129">
        <f t="shared" si="1"/>
        <v>9359.1</v>
      </c>
      <c r="H36" s="50">
        <v>207.98</v>
      </c>
    </row>
    <row r="37" spans="1:8" ht="25.5">
      <c r="A37" s="122" t="s">
        <v>45</v>
      </c>
      <c r="B37" s="30" t="s">
        <v>70</v>
      </c>
      <c r="C37" s="8" t="s">
        <v>71</v>
      </c>
      <c r="D37" s="123">
        <v>883.5</v>
      </c>
      <c r="E37" s="123">
        <v>2</v>
      </c>
      <c r="F37" s="129">
        <f t="shared" si="1"/>
        <v>1767</v>
      </c>
      <c r="H37" s="50">
        <v>2</v>
      </c>
    </row>
    <row r="38" spans="1:8" ht="12.75">
      <c r="A38" s="30" t="s">
        <v>88</v>
      </c>
      <c r="B38" s="30" t="s">
        <v>166</v>
      </c>
      <c r="C38" s="120" t="s">
        <v>22</v>
      </c>
      <c r="D38" s="121"/>
      <c r="E38" s="133">
        <v>16.04</v>
      </c>
      <c r="F38" s="129">
        <f t="shared" si="1"/>
        <v>0</v>
      </c>
      <c r="H38" s="50">
        <v>16.04</v>
      </c>
    </row>
    <row r="39" spans="1:8" ht="12.75">
      <c r="A39" s="91" t="s">
        <v>51</v>
      </c>
      <c r="B39" s="66" t="s">
        <v>171</v>
      </c>
      <c r="C39" s="120" t="s">
        <v>49</v>
      </c>
      <c r="D39" s="121"/>
      <c r="E39" s="121">
        <v>0.27</v>
      </c>
      <c r="F39" s="129">
        <f t="shared" si="1"/>
        <v>0</v>
      </c>
      <c r="H39" s="50">
        <v>0.27</v>
      </c>
    </row>
    <row r="40" spans="1:8" ht="12.75">
      <c r="A40" s="122" t="s">
        <v>42</v>
      </c>
      <c r="B40" s="30" t="s">
        <v>43</v>
      </c>
      <c r="C40" s="8" t="s">
        <v>22</v>
      </c>
      <c r="D40" s="123">
        <v>18</v>
      </c>
      <c r="E40" s="131">
        <v>56.4</v>
      </c>
      <c r="F40" s="129">
        <f t="shared" si="1"/>
        <v>1015.2</v>
      </c>
      <c r="H40" s="50">
        <v>56.4</v>
      </c>
    </row>
    <row r="41" spans="1:8" ht="12.75">
      <c r="A41" s="122" t="s">
        <v>51</v>
      </c>
      <c r="B41" s="30" t="s">
        <v>158</v>
      </c>
      <c r="C41" s="8" t="s">
        <v>49</v>
      </c>
      <c r="D41" s="123">
        <v>900</v>
      </c>
      <c r="E41" s="123">
        <v>0.27</v>
      </c>
      <c r="F41" s="129">
        <f t="shared" si="1"/>
        <v>243</v>
      </c>
      <c r="H41" s="50">
        <v>0.27</v>
      </c>
    </row>
    <row r="42" spans="1:8" ht="25.5">
      <c r="A42" s="131" t="s">
        <v>67</v>
      </c>
      <c r="B42" s="30" t="s">
        <v>132</v>
      </c>
      <c r="C42" s="8" t="s">
        <v>22</v>
      </c>
      <c r="D42" s="123">
        <v>12</v>
      </c>
      <c r="E42" s="123">
        <v>7.28</v>
      </c>
      <c r="F42" s="129">
        <f t="shared" si="1"/>
        <v>87.36</v>
      </c>
      <c r="H42" s="50">
        <v>7.64</v>
      </c>
    </row>
    <row r="43" spans="1:8" ht="38.25">
      <c r="A43" s="91" t="s">
        <v>133</v>
      </c>
      <c r="B43" s="30" t="s">
        <v>163</v>
      </c>
      <c r="C43" s="128" t="s">
        <v>22</v>
      </c>
      <c r="D43" s="131">
        <v>7.5</v>
      </c>
      <c r="E43" s="133">
        <v>180.89</v>
      </c>
      <c r="F43" s="129">
        <f t="shared" si="1"/>
        <v>1356.68</v>
      </c>
      <c r="H43" s="50">
        <v>180.89</v>
      </c>
    </row>
    <row r="44" spans="1:8" ht="12.75">
      <c r="A44" s="122" t="s">
        <v>59</v>
      </c>
      <c r="B44" s="30" t="s">
        <v>60</v>
      </c>
      <c r="C44" s="8" t="s">
        <v>22</v>
      </c>
      <c r="D44" s="123">
        <v>36</v>
      </c>
      <c r="E44" s="133">
        <v>125.96</v>
      </c>
      <c r="F44" s="129">
        <f t="shared" si="1"/>
        <v>4534.56</v>
      </c>
      <c r="H44" s="50">
        <v>125.96</v>
      </c>
    </row>
    <row r="45" spans="1:8" ht="12.75">
      <c r="A45" s="91" t="s">
        <v>160</v>
      </c>
      <c r="B45" s="30" t="s">
        <v>161</v>
      </c>
      <c r="C45" s="128" t="s">
        <v>22</v>
      </c>
      <c r="D45" s="131"/>
      <c r="E45" s="131">
        <v>159.02</v>
      </c>
      <c r="F45" s="129">
        <f t="shared" si="1"/>
        <v>0</v>
      </c>
      <c r="H45" s="50">
        <v>159.02</v>
      </c>
    </row>
    <row r="46" spans="1:8" ht="12.75">
      <c r="A46" s="91" t="s">
        <v>30</v>
      </c>
      <c r="B46" s="30" t="s">
        <v>31</v>
      </c>
      <c r="C46" s="128" t="s">
        <v>32</v>
      </c>
      <c r="D46" s="131">
        <v>300</v>
      </c>
      <c r="E46" s="131">
        <v>0.53</v>
      </c>
      <c r="F46" s="129">
        <f t="shared" si="1"/>
        <v>159</v>
      </c>
      <c r="H46" s="50">
        <v>0.53</v>
      </c>
    </row>
    <row r="47" spans="1:8" ht="25.5">
      <c r="A47" s="30" t="s">
        <v>48</v>
      </c>
      <c r="B47" s="30" t="s">
        <v>187</v>
      </c>
      <c r="C47" s="8" t="s">
        <v>34</v>
      </c>
      <c r="D47" s="123">
        <v>250</v>
      </c>
      <c r="E47" s="123">
        <v>20.27</v>
      </c>
      <c r="F47" s="129">
        <f t="shared" si="1"/>
        <v>5067.5</v>
      </c>
      <c r="H47" s="50">
        <v>20.27</v>
      </c>
    </row>
    <row r="48" spans="1:8" ht="25.5">
      <c r="A48" s="91" t="s">
        <v>50</v>
      </c>
      <c r="B48" s="66" t="s">
        <v>152</v>
      </c>
      <c r="C48" s="128" t="s">
        <v>49</v>
      </c>
      <c r="D48" s="131">
        <v>1875</v>
      </c>
      <c r="E48" s="131">
        <v>0.3</v>
      </c>
      <c r="F48" s="129">
        <f t="shared" si="1"/>
        <v>562.5</v>
      </c>
      <c r="H48" s="50">
        <v>0.3</v>
      </c>
    </row>
    <row r="49" spans="1:8" ht="12.75">
      <c r="A49" s="94" t="s">
        <v>52</v>
      </c>
      <c r="B49" s="30" t="s">
        <v>168</v>
      </c>
      <c r="C49" s="128" t="s">
        <v>5</v>
      </c>
      <c r="D49" s="131"/>
      <c r="E49" s="131">
        <v>1.47</v>
      </c>
      <c r="F49" s="129">
        <f t="shared" si="1"/>
        <v>0</v>
      </c>
      <c r="H49" s="50">
        <v>1.47</v>
      </c>
    </row>
    <row r="50" spans="1:8" ht="12.75">
      <c r="A50" s="91" t="s">
        <v>37</v>
      </c>
      <c r="B50" s="30" t="s">
        <v>174</v>
      </c>
      <c r="C50" s="8" t="s">
        <v>38</v>
      </c>
      <c r="D50" s="123">
        <v>8</v>
      </c>
      <c r="E50" s="131">
        <v>290.1</v>
      </c>
      <c r="F50" s="129">
        <f t="shared" si="1"/>
        <v>2320.8</v>
      </c>
      <c r="H50" s="50">
        <v>290.1</v>
      </c>
    </row>
    <row r="51" spans="1:6" ht="12.75">
      <c r="A51" s="91"/>
      <c r="B51" s="93"/>
      <c r="C51" s="128"/>
      <c r="D51" s="131"/>
      <c r="E51" s="131"/>
      <c r="F51" s="129"/>
    </row>
    <row r="52" spans="1:6" ht="12.75">
      <c r="A52" s="91"/>
      <c r="B52" s="93"/>
      <c r="C52" s="128"/>
      <c r="D52" s="131"/>
      <c r="E52" s="131"/>
      <c r="F52" s="129"/>
    </row>
    <row r="53" spans="1:6" ht="12.75">
      <c r="A53" s="91"/>
      <c r="B53" s="93"/>
      <c r="C53" s="128"/>
      <c r="D53" s="131"/>
      <c r="E53" s="131"/>
      <c r="F53" s="129"/>
    </row>
    <row r="54" spans="1:8" ht="12.75">
      <c r="A54" s="148"/>
      <c r="B54" s="149"/>
      <c r="C54" s="150"/>
      <c r="D54" s="369" t="s">
        <v>53</v>
      </c>
      <c r="E54" s="370"/>
      <c r="F54" s="151">
        <f>SUM(F12:F53)</f>
        <v>103145.01</v>
      </c>
      <c r="H54" s="90"/>
    </row>
    <row r="56" spans="1:6" ht="12.75">
      <c r="A56" s="31" t="s">
        <v>18</v>
      </c>
      <c r="B56" s="29" t="s">
        <v>145</v>
      </c>
      <c r="C56" s="6" t="s">
        <v>19</v>
      </c>
      <c r="D56" s="72">
        <v>130</v>
      </c>
      <c r="E56" s="131">
        <v>22.63</v>
      </c>
      <c r="F56" s="7">
        <f>D56*E56</f>
        <v>2941.9</v>
      </c>
    </row>
    <row r="57" spans="1:6" ht="12.75">
      <c r="A57" s="31" t="s">
        <v>18</v>
      </c>
      <c r="B57" s="29" t="s">
        <v>145</v>
      </c>
      <c r="C57" s="6" t="s">
        <v>19</v>
      </c>
      <c r="D57" s="72">
        <v>14</v>
      </c>
      <c r="E57" s="131">
        <v>22.63</v>
      </c>
      <c r="F57" s="7">
        <v>303.24</v>
      </c>
    </row>
    <row r="58" spans="1:6" ht="12.75">
      <c r="A58" s="31" t="s">
        <v>18</v>
      </c>
      <c r="B58" s="29" t="s">
        <v>145</v>
      </c>
      <c r="C58" s="6" t="s">
        <v>19</v>
      </c>
      <c r="D58" s="72">
        <v>25</v>
      </c>
      <c r="E58" s="131">
        <v>22.63</v>
      </c>
      <c r="F58" s="7">
        <f>D58*E58</f>
        <v>565.75</v>
      </c>
    </row>
    <row r="59" spans="1:6" ht="12.75">
      <c r="A59" s="31" t="s">
        <v>35</v>
      </c>
      <c r="B59" s="29" t="s">
        <v>36</v>
      </c>
      <c r="C59" s="6" t="s">
        <v>22</v>
      </c>
      <c r="D59" s="72">
        <v>8.2</v>
      </c>
      <c r="E59" s="34">
        <v>42.67</v>
      </c>
      <c r="F59" s="7">
        <f>D59*E59</f>
        <v>349.894</v>
      </c>
    </row>
    <row r="60" spans="1:6" ht="12.75">
      <c r="A60" s="31" t="s">
        <v>35</v>
      </c>
      <c r="B60" s="29" t="s">
        <v>36</v>
      </c>
      <c r="C60" s="6" t="s">
        <v>22</v>
      </c>
      <c r="D60" s="72">
        <v>1.6</v>
      </c>
      <c r="E60" s="34">
        <v>42.67</v>
      </c>
      <c r="F60" s="7">
        <v>98.96000000000001</v>
      </c>
    </row>
    <row r="61" spans="1:6" ht="12.75">
      <c r="A61" s="31" t="s">
        <v>35</v>
      </c>
      <c r="B61" s="29" t="s">
        <v>36</v>
      </c>
      <c r="C61" s="6" t="s">
        <v>22</v>
      </c>
      <c r="D61" s="72">
        <v>2.6</v>
      </c>
      <c r="E61" s="34">
        <v>42.67</v>
      </c>
      <c r="F61" s="7">
        <f>D61*E61</f>
        <v>110.94200000000001</v>
      </c>
    </row>
    <row r="62" spans="1:6" ht="12.75">
      <c r="A62" s="31" t="s">
        <v>35</v>
      </c>
      <c r="B62" s="29" t="s">
        <v>36</v>
      </c>
      <c r="C62" s="33" t="s">
        <v>22</v>
      </c>
      <c r="D62" s="34">
        <v>50</v>
      </c>
      <c r="E62" s="34">
        <v>42.67</v>
      </c>
      <c r="F62" s="101">
        <f>+D62*E62</f>
        <v>2133.5</v>
      </c>
    </row>
    <row r="63" spans="1:6" ht="12.75">
      <c r="A63" s="31" t="s">
        <v>35</v>
      </c>
      <c r="B63" s="29" t="s">
        <v>36</v>
      </c>
      <c r="C63" s="33" t="s">
        <v>22</v>
      </c>
      <c r="D63" s="34">
        <v>45</v>
      </c>
      <c r="E63" s="34">
        <v>42.67</v>
      </c>
      <c r="F63" s="101">
        <f>+D63*E63</f>
        <v>1920.15</v>
      </c>
    </row>
    <row r="64" spans="1:6" ht="12.75">
      <c r="A64" s="31" t="s">
        <v>35</v>
      </c>
      <c r="B64" s="29" t="s">
        <v>36</v>
      </c>
      <c r="C64" s="6" t="s">
        <v>22</v>
      </c>
      <c r="D64" s="72">
        <v>3</v>
      </c>
      <c r="E64" s="34">
        <v>42.67</v>
      </c>
      <c r="F64" s="7">
        <f>D64*E64</f>
        <v>128.01</v>
      </c>
    </row>
    <row r="65" spans="1:6" ht="12.75">
      <c r="A65" s="31" t="s">
        <v>146</v>
      </c>
      <c r="B65" s="65" t="s">
        <v>147</v>
      </c>
      <c r="C65" s="33" t="s">
        <v>22</v>
      </c>
      <c r="D65" s="34">
        <f>180*0.15</f>
        <v>27</v>
      </c>
      <c r="E65" s="102">
        <v>15.9</v>
      </c>
      <c r="F65" s="101">
        <f>+D65*E65</f>
        <v>429.3</v>
      </c>
    </row>
    <row r="66" spans="1:6" ht="12.75">
      <c r="A66" s="31" t="s">
        <v>15</v>
      </c>
      <c r="B66" s="29" t="s">
        <v>16</v>
      </c>
      <c r="C66" s="6" t="s">
        <v>17</v>
      </c>
      <c r="D66" s="72">
        <v>0.5</v>
      </c>
      <c r="E66" s="34">
        <v>399.09</v>
      </c>
      <c r="F66" s="7">
        <f>D66*E66</f>
        <v>199.545</v>
      </c>
    </row>
    <row r="67" spans="1:6" ht="12.75">
      <c r="A67" s="31" t="s">
        <v>15</v>
      </c>
      <c r="B67" s="29" t="s">
        <v>16</v>
      </c>
      <c r="C67" s="6" t="s">
        <v>17</v>
      </c>
      <c r="D67" s="72">
        <v>0.3</v>
      </c>
      <c r="E67" s="34">
        <v>399.09</v>
      </c>
      <c r="F67" s="7">
        <v>114.207</v>
      </c>
    </row>
    <row r="68" spans="1:6" ht="12.75">
      <c r="A68" s="31" t="s">
        <v>15</v>
      </c>
      <c r="B68" s="29" t="s">
        <v>16</v>
      </c>
      <c r="C68" s="6" t="s">
        <v>17</v>
      </c>
      <c r="D68" s="72">
        <v>40</v>
      </c>
      <c r="E68" s="34">
        <v>399.09</v>
      </c>
      <c r="F68" s="7">
        <f>D68*E68</f>
        <v>15963.599999999999</v>
      </c>
    </row>
    <row r="69" spans="1:6" ht="12.75">
      <c r="A69" s="31" t="s">
        <v>15</v>
      </c>
      <c r="B69" s="29" t="s">
        <v>16</v>
      </c>
      <c r="C69" s="33" t="s">
        <v>17</v>
      </c>
      <c r="D69" s="34">
        <v>0.5</v>
      </c>
      <c r="E69" s="34">
        <v>399.09</v>
      </c>
      <c r="F69" s="101">
        <f>D69*E69</f>
        <v>199.545</v>
      </c>
    </row>
    <row r="70" spans="1:6" ht="12.75">
      <c r="A70" s="31" t="s">
        <v>15</v>
      </c>
      <c r="B70" s="29" t="s">
        <v>16</v>
      </c>
      <c r="C70" s="33" t="s">
        <v>17</v>
      </c>
      <c r="D70" s="34">
        <v>4.2</v>
      </c>
      <c r="E70" s="34">
        <v>399.09</v>
      </c>
      <c r="F70" s="101">
        <f>D70*E70</f>
        <v>1676.1779999999999</v>
      </c>
    </row>
    <row r="71" spans="1:6" ht="12.75">
      <c r="A71" s="31" t="s">
        <v>15</v>
      </c>
      <c r="B71" s="29" t="s">
        <v>16</v>
      </c>
      <c r="C71" s="6" t="s">
        <v>17</v>
      </c>
      <c r="D71" s="72">
        <v>0.4</v>
      </c>
      <c r="E71" s="34">
        <v>399.09</v>
      </c>
      <c r="F71" s="7">
        <f>D71*E71</f>
        <v>159.636</v>
      </c>
    </row>
    <row r="72" spans="1:6" ht="12.75">
      <c r="A72" s="31" t="s">
        <v>15</v>
      </c>
      <c r="B72" s="29" t="s">
        <v>16</v>
      </c>
      <c r="C72" s="33" t="s">
        <v>17</v>
      </c>
      <c r="D72" s="34">
        <v>1.15</v>
      </c>
      <c r="E72" s="34">
        <v>399.09</v>
      </c>
      <c r="F72" s="101">
        <f>+D72*E72</f>
        <v>458.95349999999996</v>
      </c>
    </row>
    <row r="73" spans="1:6" ht="12.75">
      <c r="A73" s="31" t="s">
        <v>20</v>
      </c>
      <c r="B73" s="29" t="s">
        <v>21</v>
      </c>
      <c r="C73" s="6" t="s">
        <v>22</v>
      </c>
      <c r="D73" s="72">
        <v>650</v>
      </c>
      <c r="E73" s="73">
        <v>1.41</v>
      </c>
      <c r="F73" s="7">
        <f>D73*E73</f>
        <v>916.5</v>
      </c>
    </row>
    <row r="74" spans="1:6" ht="12.75">
      <c r="A74" s="31" t="s">
        <v>20</v>
      </c>
      <c r="B74" s="29" t="s">
        <v>21</v>
      </c>
      <c r="C74" s="6" t="s">
        <v>22</v>
      </c>
      <c r="D74" s="72">
        <v>80</v>
      </c>
      <c r="E74" s="73">
        <v>1.41</v>
      </c>
      <c r="F74" s="7">
        <v>154.4</v>
      </c>
    </row>
    <row r="75" spans="1:6" ht="12.75">
      <c r="A75" s="31" t="s">
        <v>20</v>
      </c>
      <c r="B75" s="29" t="s">
        <v>21</v>
      </c>
      <c r="C75" s="6" t="s">
        <v>22</v>
      </c>
      <c r="D75" s="72">
        <v>90</v>
      </c>
      <c r="E75" s="73">
        <v>1.41</v>
      </c>
      <c r="F75" s="7">
        <f>D75*E75</f>
        <v>126.89999999999999</v>
      </c>
    </row>
    <row r="76" spans="1:6" ht="12.75">
      <c r="A76" s="31" t="s">
        <v>20</v>
      </c>
      <c r="B76" s="29" t="s">
        <v>21</v>
      </c>
      <c r="C76" s="33" t="s">
        <v>22</v>
      </c>
      <c r="D76" s="34">
        <v>40</v>
      </c>
      <c r="E76" s="73">
        <v>1.41</v>
      </c>
      <c r="F76" s="101">
        <f>D76*E76</f>
        <v>56.4</v>
      </c>
    </row>
    <row r="77" spans="1:6" ht="12.75">
      <c r="A77" s="31" t="s">
        <v>20</v>
      </c>
      <c r="B77" s="29" t="s">
        <v>21</v>
      </c>
      <c r="C77" s="33" t="s">
        <v>22</v>
      </c>
      <c r="D77" s="102">
        <v>500000</v>
      </c>
      <c r="E77" s="73">
        <v>1.41</v>
      </c>
      <c r="F77" s="101">
        <f>D77*E77</f>
        <v>705000</v>
      </c>
    </row>
    <row r="78" spans="1:6" ht="12.75">
      <c r="A78" s="31" t="s">
        <v>20</v>
      </c>
      <c r="B78" s="29" t="s">
        <v>21</v>
      </c>
      <c r="C78" s="6" t="s">
        <v>22</v>
      </c>
      <c r="D78" s="72">
        <v>90</v>
      </c>
      <c r="E78" s="73">
        <v>1.41</v>
      </c>
      <c r="F78" s="7">
        <f>D78*E78</f>
        <v>126.89999999999999</v>
      </c>
    </row>
    <row r="79" spans="1:6" ht="12.75">
      <c r="A79" s="31" t="s">
        <v>150</v>
      </c>
      <c r="B79" s="29" t="s">
        <v>41</v>
      </c>
      <c r="C79" s="33" t="s">
        <v>22</v>
      </c>
      <c r="D79" s="34">
        <v>300</v>
      </c>
      <c r="E79" s="102">
        <v>5.92</v>
      </c>
      <c r="F79" s="101">
        <f>+D79*E79</f>
        <v>1776</v>
      </c>
    </row>
    <row r="80" spans="1:6" ht="12.75">
      <c r="A80" s="31" t="s">
        <v>150</v>
      </c>
      <c r="B80" s="29" t="s">
        <v>41</v>
      </c>
      <c r="C80" s="33" t="s">
        <v>22</v>
      </c>
      <c r="D80" s="34">
        <v>250</v>
      </c>
      <c r="E80" s="102">
        <v>5.92</v>
      </c>
      <c r="F80" s="101">
        <f>+D80*E80</f>
        <v>1480</v>
      </c>
    </row>
    <row r="81" spans="1:6" ht="25.5">
      <c r="A81" s="34" t="s">
        <v>67</v>
      </c>
      <c r="B81" s="29" t="s">
        <v>132</v>
      </c>
      <c r="C81" s="11" t="s">
        <v>22</v>
      </c>
      <c r="D81" s="78">
        <v>13200</v>
      </c>
      <c r="E81" s="78">
        <v>7.28</v>
      </c>
      <c r="F81" s="103">
        <f>D81*E81</f>
        <v>96096</v>
      </c>
    </row>
    <row r="82" spans="1:6" ht="12.75">
      <c r="A82" s="31" t="s">
        <v>20</v>
      </c>
      <c r="B82" s="29" t="s">
        <v>21</v>
      </c>
      <c r="C82" s="33" t="s">
        <v>22</v>
      </c>
      <c r="D82" s="34">
        <v>500</v>
      </c>
      <c r="E82" s="34">
        <v>1.41</v>
      </c>
      <c r="F82" s="35">
        <f>+D82*E82</f>
        <v>705</v>
      </c>
    </row>
    <row r="83" spans="1:6" ht="12.75">
      <c r="A83" s="31" t="s">
        <v>150</v>
      </c>
      <c r="B83" s="29" t="s">
        <v>41</v>
      </c>
      <c r="C83" s="6" t="s">
        <v>22</v>
      </c>
      <c r="D83" s="72">
        <v>250</v>
      </c>
      <c r="E83" s="73">
        <v>5.92</v>
      </c>
      <c r="F83" s="7">
        <f>D83*E83</f>
        <v>1480</v>
      </c>
    </row>
    <row r="84" spans="1:6" ht="12.75">
      <c r="A84" s="31" t="s">
        <v>150</v>
      </c>
      <c r="B84" s="29" t="s">
        <v>41</v>
      </c>
      <c r="C84" s="6" t="s">
        <v>22</v>
      </c>
      <c r="D84" s="72">
        <v>480</v>
      </c>
      <c r="E84" s="73">
        <v>5.92</v>
      </c>
      <c r="F84" s="7">
        <v>5328</v>
      </c>
    </row>
    <row r="85" spans="1:6" ht="12.75">
      <c r="A85" s="31" t="s">
        <v>150</v>
      </c>
      <c r="B85" s="29" t="s">
        <v>41</v>
      </c>
      <c r="C85" s="6" t="s">
        <v>22</v>
      </c>
      <c r="D85" s="72">
        <v>480</v>
      </c>
      <c r="E85" s="73">
        <v>5.92</v>
      </c>
      <c r="F85" s="7">
        <f>D85*E85</f>
        <v>2841.6</v>
      </c>
    </row>
    <row r="86" spans="1:6" ht="12.75">
      <c r="A86" s="31" t="s">
        <v>150</v>
      </c>
      <c r="B86" s="29" t="s">
        <v>41</v>
      </c>
      <c r="C86" s="6" t="s">
        <v>22</v>
      </c>
      <c r="D86" s="72">
        <v>40</v>
      </c>
      <c r="E86" s="73">
        <v>5.92</v>
      </c>
      <c r="F86" s="7">
        <f>D86*E86</f>
        <v>236.8</v>
      </c>
    </row>
    <row r="87" spans="1:6" ht="25.5">
      <c r="A87" s="34" t="s">
        <v>67</v>
      </c>
      <c r="B87" s="29" t="s">
        <v>132</v>
      </c>
      <c r="C87" s="6" t="s">
        <v>22</v>
      </c>
      <c r="D87" s="72">
        <v>320</v>
      </c>
      <c r="E87" s="78">
        <v>7.28</v>
      </c>
      <c r="F87" s="7">
        <f>D87*E87</f>
        <v>2329.6</v>
      </c>
    </row>
    <row r="88" spans="1:6" ht="25.5">
      <c r="A88" s="34" t="s">
        <v>67</v>
      </c>
      <c r="B88" s="29" t="s">
        <v>132</v>
      </c>
      <c r="C88" s="6" t="s">
        <v>22</v>
      </c>
      <c r="D88" s="72">
        <v>12</v>
      </c>
      <c r="E88" s="78">
        <v>7.28</v>
      </c>
      <c r="F88" s="7">
        <v>83.64</v>
      </c>
    </row>
    <row r="89" spans="1:6" ht="25.5">
      <c r="A89" s="34" t="s">
        <v>67</v>
      </c>
      <c r="B89" s="29" t="s">
        <v>132</v>
      </c>
      <c r="C89" s="6" t="s">
        <v>22</v>
      </c>
      <c r="D89" s="72">
        <v>12</v>
      </c>
      <c r="E89" s="78">
        <v>7.28</v>
      </c>
      <c r="F89" s="7">
        <f>D89*E89</f>
        <v>87.36</v>
      </c>
    </row>
    <row r="90" spans="1:6" ht="25.5">
      <c r="A90" s="34" t="s">
        <v>67</v>
      </c>
      <c r="B90" s="29" t="s">
        <v>132</v>
      </c>
      <c r="C90" s="6" t="s">
        <v>22</v>
      </c>
      <c r="D90" s="72">
        <v>30</v>
      </c>
      <c r="E90" s="78">
        <v>7.28</v>
      </c>
      <c r="F90" s="7">
        <f>D90*E90</f>
        <v>218.4</v>
      </c>
    </row>
    <row r="91" spans="1:6" ht="25.5">
      <c r="A91" s="34" t="s">
        <v>67</v>
      </c>
      <c r="B91" s="29" t="s">
        <v>132</v>
      </c>
      <c r="C91" s="33" t="s">
        <v>22</v>
      </c>
      <c r="D91" s="34">
        <v>1153.5</v>
      </c>
      <c r="E91" s="78">
        <v>7.28</v>
      </c>
      <c r="F91" s="101">
        <f>+D91*E91</f>
        <v>8397.48</v>
      </c>
    </row>
    <row r="92" spans="1:6" ht="25.5">
      <c r="A92" s="87" t="s">
        <v>156</v>
      </c>
      <c r="B92" s="65" t="s">
        <v>157</v>
      </c>
      <c r="C92" s="6" t="s">
        <v>49</v>
      </c>
      <c r="D92" s="72">
        <f>(650+250+320)*20</f>
        <v>24400</v>
      </c>
      <c r="E92" s="73">
        <v>0.37</v>
      </c>
      <c r="F92" s="7">
        <f>D92*E92</f>
        <v>9028</v>
      </c>
    </row>
    <row r="93" spans="1:6" ht="25.5">
      <c r="A93" s="87" t="s">
        <v>156</v>
      </c>
      <c r="B93" s="65" t="s">
        <v>157</v>
      </c>
      <c r="C93" s="6" t="s">
        <v>49</v>
      </c>
      <c r="D93" s="72">
        <v>11472</v>
      </c>
      <c r="E93" s="73">
        <v>0.37</v>
      </c>
      <c r="F93" s="7">
        <v>3212.1600000000003</v>
      </c>
    </row>
    <row r="94" spans="1:6" ht="25.5">
      <c r="A94" s="87" t="s">
        <v>156</v>
      </c>
      <c r="B94" s="65" t="s">
        <v>157</v>
      </c>
      <c r="C94" s="6" t="s">
        <v>49</v>
      </c>
      <c r="D94" s="72">
        <v>11472</v>
      </c>
      <c r="E94" s="73">
        <v>0.37</v>
      </c>
      <c r="F94" s="7">
        <f>D94*E94</f>
        <v>4244.64</v>
      </c>
    </row>
    <row r="95" spans="1:6" ht="25.5">
      <c r="A95" s="87" t="s">
        <v>156</v>
      </c>
      <c r="B95" s="65" t="s">
        <v>157</v>
      </c>
      <c r="C95" s="33" t="s">
        <v>24</v>
      </c>
      <c r="D95" s="34">
        <f>40*10</f>
        <v>400</v>
      </c>
      <c r="E95" s="73">
        <v>0.37</v>
      </c>
      <c r="F95" s="101">
        <f>D95*E95</f>
        <v>148</v>
      </c>
    </row>
    <row r="96" spans="1:6" ht="25.5">
      <c r="A96" s="87" t="s">
        <v>156</v>
      </c>
      <c r="B96" s="65" t="s">
        <v>157</v>
      </c>
      <c r="C96" s="33" t="s">
        <v>24</v>
      </c>
      <c r="D96" s="34">
        <f>+D95*10</f>
        <v>4000</v>
      </c>
      <c r="E96" s="73">
        <v>0.37</v>
      </c>
      <c r="F96" s="101">
        <f>D96*E96</f>
        <v>1480</v>
      </c>
    </row>
    <row r="97" spans="1:6" ht="25.5">
      <c r="A97" s="87" t="s">
        <v>156</v>
      </c>
      <c r="B97" s="65" t="s">
        <v>157</v>
      </c>
      <c r="C97" s="33" t="s">
        <v>49</v>
      </c>
      <c r="D97" s="34">
        <v>30000</v>
      </c>
      <c r="E97" s="73">
        <v>0.37</v>
      </c>
      <c r="F97" s="101">
        <f>+D97*E97</f>
        <v>11100</v>
      </c>
    </row>
    <row r="98" spans="1:6" ht="25.5">
      <c r="A98" s="87" t="s">
        <v>156</v>
      </c>
      <c r="B98" s="65" t="s">
        <v>157</v>
      </c>
      <c r="C98" s="6" t="s">
        <v>49</v>
      </c>
      <c r="D98" s="72">
        <f>163*20</f>
        <v>3260</v>
      </c>
      <c r="E98" s="73">
        <v>0.37</v>
      </c>
      <c r="F98" s="7">
        <f>D98*E98</f>
        <v>1206.2</v>
      </c>
    </row>
    <row r="99" spans="1:6" ht="25.5">
      <c r="A99" s="87" t="s">
        <v>156</v>
      </c>
      <c r="B99" s="65" t="s">
        <v>157</v>
      </c>
      <c r="C99" s="33" t="s">
        <v>24</v>
      </c>
      <c r="D99" s="34">
        <f>+D98*10</f>
        <v>32600</v>
      </c>
      <c r="E99" s="73">
        <v>0.37</v>
      </c>
      <c r="F99" s="101">
        <f>+D99*E99</f>
        <v>12062</v>
      </c>
    </row>
    <row r="100" spans="1:6" ht="25.5">
      <c r="A100" s="31" t="s">
        <v>50</v>
      </c>
      <c r="B100" s="65" t="s">
        <v>152</v>
      </c>
      <c r="C100" s="6" t="s">
        <v>49</v>
      </c>
      <c r="D100" s="72">
        <f>250*50</f>
        <v>12500</v>
      </c>
      <c r="E100" s="73">
        <v>0.3</v>
      </c>
      <c r="F100" s="7">
        <f>D100*E100</f>
        <v>3750</v>
      </c>
    </row>
    <row r="101" spans="1:6" ht="25.5">
      <c r="A101" s="31" t="s">
        <v>50</v>
      </c>
      <c r="B101" s="65" t="s">
        <v>152</v>
      </c>
      <c r="C101" s="6" t="s">
        <v>49</v>
      </c>
      <c r="D101" s="72">
        <v>1875</v>
      </c>
      <c r="E101" s="73">
        <v>0.3</v>
      </c>
      <c r="F101" s="7">
        <v>517.3666564214411</v>
      </c>
    </row>
    <row r="102" spans="1:6" ht="25.5">
      <c r="A102" s="31" t="s">
        <v>50</v>
      </c>
      <c r="B102" s="65" t="s">
        <v>152</v>
      </c>
      <c r="C102" s="6" t="s">
        <v>49</v>
      </c>
      <c r="D102" s="72">
        <v>1875</v>
      </c>
      <c r="E102" s="73">
        <v>0.3</v>
      </c>
      <c r="F102" s="7">
        <f>D102*E102</f>
        <v>562.5</v>
      </c>
    </row>
    <row r="103" spans="1:6" ht="25.5">
      <c r="A103" s="31" t="s">
        <v>50</v>
      </c>
      <c r="B103" s="65" t="s">
        <v>152</v>
      </c>
      <c r="C103" s="33" t="s">
        <v>49</v>
      </c>
      <c r="D103" s="34">
        <v>2137.5</v>
      </c>
      <c r="E103" s="73">
        <v>0.3</v>
      </c>
      <c r="F103" s="101">
        <f>+D103*E103</f>
        <v>641.25</v>
      </c>
    </row>
    <row r="104" spans="1:6" ht="25.5">
      <c r="A104" s="31" t="s">
        <v>50</v>
      </c>
      <c r="B104" s="65" t="s">
        <v>152</v>
      </c>
      <c r="C104" s="6" t="s">
        <v>49</v>
      </c>
      <c r="D104" s="74">
        <f>150</f>
        <v>150</v>
      </c>
      <c r="E104" s="73">
        <v>0.3</v>
      </c>
      <c r="F104" s="7">
        <f>D104*E104</f>
        <v>45</v>
      </c>
    </row>
    <row r="105" spans="1:6" ht="38.25">
      <c r="A105" s="31" t="s">
        <v>27</v>
      </c>
      <c r="B105" s="65" t="s">
        <v>153</v>
      </c>
      <c r="C105" s="6" t="s">
        <v>49</v>
      </c>
      <c r="D105" s="72">
        <f>D104*50</f>
        <v>7500</v>
      </c>
      <c r="E105" s="73">
        <v>0.3</v>
      </c>
      <c r="F105" s="7">
        <f>D105*E105</f>
        <v>2250</v>
      </c>
    </row>
    <row r="106" spans="1:6" ht="12.75">
      <c r="A106" s="31" t="s">
        <v>27</v>
      </c>
      <c r="B106" s="65" t="s">
        <v>179</v>
      </c>
      <c r="C106" s="6" t="s">
        <v>49</v>
      </c>
      <c r="D106" s="72">
        <f>550*50</f>
        <v>27500</v>
      </c>
      <c r="E106" s="73">
        <v>0.27</v>
      </c>
      <c r="F106" s="7">
        <f>D106*E106</f>
        <v>7425.000000000001</v>
      </c>
    </row>
    <row r="107" spans="1:6" ht="12.75">
      <c r="A107" s="31" t="s">
        <v>27</v>
      </c>
      <c r="B107" s="65" t="s">
        <v>179</v>
      </c>
      <c r="C107" s="6" t="s">
        <v>49</v>
      </c>
      <c r="D107" s="72">
        <f>D106*50</f>
        <v>1375000</v>
      </c>
      <c r="E107" s="73">
        <v>0.27</v>
      </c>
      <c r="F107" s="7">
        <f>D107*E107</f>
        <v>371250</v>
      </c>
    </row>
    <row r="108" spans="1:6" ht="39" thickBot="1">
      <c r="A108" s="31" t="s">
        <v>27</v>
      </c>
      <c r="B108" s="65" t="s">
        <v>153</v>
      </c>
      <c r="C108" s="9" t="s">
        <v>49</v>
      </c>
      <c r="D108" s="79">
        <v>300</v>
      </c>
      <c r="E108" s="80">
        <v>0.3</v>
      </c>
      <c r="F108" s="10">
        <f>D108*E108</f>
        <v>90</v>
      </c>
    </row>
    <row r="109" spans="1:6" ht="39" thickTop="1">
      <c r="A109" s="31" t="s">
        <v>27</v>
      </c>
      <c r="B109" s="65" t="s">
        <v>153</v>
      </c>
      <c r="C109" s="6" t="s">
        <v>49</v>
      </c>
      <c r="D109" s="72">
        <v>90000</v>
      </c>
      <c r="E109" s="73">
        <v>0.3</v>
      </c>
      <c r="F109" s="7">
        <v>25200.000000000004</v>
      </c>
    </row>
    <row r="110" spans="1:6" ht="12.75">
      <c r="A110" s="31" t="s">
        <v>27</v>
      </c>
      <c r="B110" s="65" t="s">
        <v>179</v>
      </c>
      <c r="C110" s="6" t="s">
        <v>49</v>
      </c>
      <c r="D110" s="72">
        <v>4000</v>
      </c>
      <c r="E110" s="73" t="s">
        <v>180</v>
      </c>
      <c r="F110" s="7">
        <v>1120</v>
      </c>
    </row>
    <row r="111" spans="1:6" ht="12.75">
      <c r="A111" s="31" t="s">
        <v>27</v>
      </c>
      <c r="B111" s="29" t="s">
        <v>154</v>
      </c>
      <c r="C111" s="6" t="s">
        <v>49</v>
      </c>
      <c r="D111" s="72">
        <v>9000</v>
      </c>
      <c r="E111" s="73" t="s">
        <v>180</v>
      </c>
      <c r="F111" s="7">
        <v>2520.0000000000005</v>
      </c>
    </row>
    <row r="112" spans="1:6" ht="38.25">
      <c r="A112" s="31" t="s">
        <v>27</v>
      </c>
      <c r="B112" s="65" t="s">
        <v>153</v>
      </c>
      <c r="C112" s="6" t="s">
        <v>49</v>
      </c>
      <c r="D112" s="72">
        <v>16185</v>
      </c>
      <c r="E112" s="73">
        <v>0.3</v>
      </c>
      <c r="F112" s="7">
        <v>4531.8</v>
      </c>
    </row>
    <row r="113" spans="1:6" ht="38.25">
      <c r="A113" s="31" t="s">
        <v>27</v>
      </c>
      <c r="B113" s="65" t="s">
        <v>153</v>
      </c>
      <c r="C113" s="6" t="s">
        <v>49</v>
      </c>
      <c r="D113" s="72">
        <v>90000</v>
      </c>
      <c r="E113" s="73">
        <v>0.3</v>
      </c>
      <c r="F113" s="7">
        <f aca="true" t="shared" si="2" ref="F113:F118">D113*E113</f>
        <v>27000</v>
      </c>
    </row>
    <row r="114" spans="1:6" ht="12.75">
      <c r="A114" s="31" t="s">
        <v>27</v>
      </c>
      <c r="B114" s="65" t="s">
        <v>179</v>
      </c>
      <c r="C114" s="6" t="s">
        <v>49</v>
      </c>
      <c r="D114" s="72">
        <v>4000</v>
      </c>
      <c r="E114" s="73">
        <v>0.27</v>
      </c>
      <c r="F114" s="7">
        <f t="shared" si="2"/>
        <v>1080</v>
      </c>
    </row>
    <row r="115" spans="1:6" ht="12.75">
      <c r="A115" s="31" t="s">
        <v>27</v>
      </c>
      <c r="B115" s="65" t="s">
        <v>170</v>
      </c>
      <c r="C115" s="6" t="s">
        <v>49</v>
      </c>
      <c r="D115" s="72">
        <f>200*50</f>
        <v>10000</v>
      </c>
      <c r="E115" s="73">
        <v>0.27</v>
      </c>
      <c r="F115" s="7">
        <f t="shared" si="2"/>
        <v>2700</v>
      </c>
    </row>
    <row r="116" spans="1:6" ht="38.25">
      <c r="A116" s="31" t="s">
        <v>27</v>
      </c>
      <c r="B116" s="65" t="s">
        <v>153</v>
      </c>
      <c r="C116" s="6" t="s">
        <v>49</v>
      </c>
      <c r="D116" s="72">
        <f>D115*30</f>
        <v>300000</v>
      </c>
      <c r="E116" s="73">
        <v>0.3</v>
      </c>
      <c r="F116" s="7">
        <f t="shared" si="2"/>
        <v>90000</v>
      </c>
    </row>
    <row r="117" spans="1:6" ht="38.25">
      <c r="A117" s="31" t="s">
        <v>27</v>
      </c>
      <c r="B117" s="65" t="s">
        <v>153</v>
      </c>
      <c r="C117" s="33" t="s">
        <v>24</v>
      </c>
      <c r="D117" s="34">
        <f>90000</f>
        <v>90000</v>
      </c>
      <c r="E117" s="102">
        <v>0.3</v>
      </c>
      <c r="F117" s="101">
        <f t="shared" si="2"/>
        <v>27000</v>
      </c>
    </row>
    <row r="118" spans="1:6" ht="12.75">
      <c r="A118" s="31" t="s">
        <v>29</v>
      </c>
      <c r="B118" s="29" t="s">
        <v>28</v>
      </c>
      <c r="C118" s="33" t="s">
        <v>22</v>
      </c>
      <c r="D118" s="34">
        <v>1000</v>
      </c>
      <c r="E118" s="102">
        <v>11.28</v>
      </c>
      <c r="F118" s="101">
        <f t="shared" si="2"/>
        <v>11280</v>
      </c>
    </row>
    <row r="119" spans="1:6" ht="12.75">
      <c r="A119" s="104" t="s">
        <v>27</v>
      </c>
      <c r="B119" s="29" t="s">
        <v>154</v>
      </c>
      <c r="C119" s="33" t="s">
        <v>49</v>
      </c>
      <c r="D119" s="34">
        <v>5700</v>
      </c>
      <c r="E119" s="102">
        <v>0.27</v>
      </c>
      <c r="F119" s="101">
        <f>+D119*E119</f>
        <v>1539</v>
      </c>
    </row>
    <row r="120" spans="1:6" ht="12.75">
      <c r="A120" s="104" t="s">
        <v>27</v>
      </c>
      <c r="B120" s="29" t="s">
        <v>181</v>
      </c>
      <c r="C120" s="33" t="s">
        <v>49</v>
      </c>
      <c r="D120" s="34">
        <v>2000</v>
      </c>
      <c r="E120" s="102">
        <v>0.27</v>
      </c>
      <c r="F120" s="101">
        <f>+D120*E120</f>
        <v>540</v>
      </c>
    </row>
    <row r="121" spans="1:6" ht="12.75">
      <c r="A121" s="104" t="s">
        <v>27</v>
      </c>
      <c r="B121" s="29" t="s">
        <v>182</v>
      </c>
      <c r="C121" s="33" t="s">
        <v>49</v>
      </c>
      <c r="D121" s="34">
        <v>193604.49</v>
      </c>
      <c r="E121" s="102">
        <v>0.27</v>
      </c>
      <c r="F121" s="101">
        <f>+D121*E121</f>
        <v>52273.2123</v>
      </c>
    </row>
    <row r="122" spans="1:6" ht="38.25">
      <c r="A122" s="31" t="s">
        <v>27</v>
      </c>
      <c r="B122" s="65" t="s">
        <v>153</v>
      </c>
      <c r="C122" s="33" t="s">
        <v>49</v>
      </c>
      <c r="D122" s="34">
        <v>28500</v>
      </c>
      <c r="E122" s="102">
        <v>0.3</v>
      </c>
      <c r="F122" s="101">
        <f>+D122*E122</f>
        <v>8550</v>
      </c>
    </row>
    <row r="123" spans="1:6" ht="38.25">
      <c r="A123" s="31" t="s">
        <v>27</v>
      </c>
      <c r="B123" s="65" t="s">
        <v>153</v>
      </c>
      <c r="C123" s="6" t="s">
        <v>49</v>
      </c>
      <c r="D123" s="72">
        <f>25*30</f>
        <v>750</v>
      </c>
      <c r="E123" s="73">
        <v>0.3</v>
      </c>
      <c r="F123" s="7">
        <f>D123*E123</f>
        <v>225</v>
      </c>
    </row>
    <row r="124" spans="1:6" ht="38.25">
      <c r="A124" s="31" t="s">
        <v>27</v>
      </c>
      <c r="B124" s="65" t="s">
        <v>153</v>
      </c>
      <c r="C124" s="6" t="s">
        <v>49</v>
      </c>
      <c r="D124" s="83">
        <f>+D123*30</f>
        <v>22500</v>
      </c>
      <c r="E124" s="73">
        <v>0.3</v>
      </c>
      <c r="F124" s="7">
        <f>D124*E124</f>
        <v>6750</v>
      </c>
    </row>
    <row r="125" spans="1:6" ht="12.75">
      <c r="A125" s="31" t="s">
        <v>51</v>
      </c>
      <c r="B125" s="65" t="s">
        <v>171</v>
      </c>
      <c r="C125" s="6" t="s">
        <v>49</v>
      </c>
      <c r="D125" s="72">
        <f>40*30</f>
        <v>1200</v>
      </c>
      <c r="E125" s="73">
        <v>0.27</v>
      </c>
      <c r="F125" s="7">
        <f>D125*E125</f>
        <v>324</v>
      </c>
    </row>
    <row r="126" spans="1:6" ht="12.75">
      <c r="A126" s="31" t="s">
        <v>51</v>
      </c>
      <c r="B126" s="65" t="s">
        <v>171</v>
      </c>
      <c r="C126" s="6" t="s">
        <v>125</v>
      </c>
      <c r="D126" s="83">
        <f>+D125*34</f>
        <v>40800</v>
      </c>
      <c r="E126" s="73">
        <v>0.27</v>
      </c>
      <c r="F126" s="7">
        <f>D126*E126</f>
        <v>11016</v>
      </c>
    </row>
    <row r="127" spans="1:6" ht="12.75">
      <c r="A127" s="5" t="s">
        <v>51</v>
      </c>
      <c r="B127" s="29" t="s">
        <v>158</v>
      </c>
      <c r="C127" s="6" t="s">
        <v>49</v>
      </c>
      <c r="D127" s="72">
        <f>50*50</f>
        <v>2500</v>
      </c>
      <c r="E127" s="73">
        <v>0.27</v>
      </c>
      <c r="F127" s="7">
        <f>D127*E127</f>
        <v>675</v>
      </c>
    </row>
    <row r="128" spans="1:6" ht="12.75">
      <c r="A128" s="5" t="s">
        <v>51</v>
      </c>
      <c r="B128" s="29" t="s">
        <v>158</v>
      </c>
      <c r="C128" s="6" t="s">
        <v>49</v>
      </c>
      <c r="D128" s="72">
        <v>900</v>
      </c>
      <c r="E128" s="73">
        <v>0.27</v>
      </c>
      <c r="F128" s="7">
        <v>252.00000000000003</v>
      </c>
    </row>
    <row r="129" spans="1:6" ht="12.75">
      <c r="A129" s="5" t="s">
        <v>51</v>
      </c>
      <c r="B129" s="29" t="s">
        <v>158</v>
      </c>
      <c r="C129" s="6" t="s">
        <v>49</v>
      </c>
      <c r="D129" s="72">
        <v>900</v>
      </c>
      <c r="E129" s="73">
        <v>0.27</v>
      </c>
      <c r="F129" s="7">
        <f>D129*E129</f>
        <v>243.00000000000003</v>
      </c>
    </row>
    <row r="130" spans="1:6" ht="12.75">
      <c r="A130" s="5" t="s">
        <v>51</v>
      </c>
      <c r="B130" s="29" t="s">
        <v>158</v>
      </c>
      <c r="C130" s="33" t="s">
        <v>24</v>
      </c>
      <c r="D130" s="102">
        <f>D129*50</f>
        <v>45000</v>
      </c>
      <c r="E130" s="73">
        <v>0.27</v>
      </c>
      <c r="F130" s="7">
        <f>D130*E130</f>
        <v>12150</v>
      </c>
    </row>
    <row r="131" spans="1:6" ht="12.75">
      <c r="A131" s="105" t="s">
        <v>183</v>
      </c>
      <c r="B131" s="29" t="s">
        <v>184</v>
      </c>
      <c r="C131" s="6" t="s">
        <v>34</v>
      </c>
      <c r="D131" s="64">
        <f>130*3</f>
        <v>390</v>
      </c>
      <c r="E131" s="73">
        <v>17.75</v>
      </c>
      <c r="F131" s="7">
        <f>D131*E131</f>
        <v>6922.5</v>
      </c>
    </row>
    <row r="132" spans="1:6" ht="25.5">
      <c r="A132" s="5" t="s">
        <v>66</v>
      </c>
      <c r="B132" s="29" t="s">
        <v>26</v>
      </c>
      <c r="C132" s="6" t="s">
        <v>22</v>
      </c>
      <c r="D132" s="72">
        <v>847.5</v>
      </c>
      <c r="E132" s="73">
        <v>18.23</v>
      </c>
      <c r="F132" s="7">
        <f>D132*E132</f>
        <v>15449.925000000001</v>
      </c>
    </row>
    <row r="133" spans="1:6" ht="25.5">
      <c r="A133" s="5" t="s">
        <v>66</v>
      </c>
      <c r="B133" s="29" t="s">
        <v>26</v>
      </c>
      <c r="C133" s="6" t="s">
        <v>22</v>
      </c>
      <c r="D133" s="72">
        <v>630</v>
      </c>
      <c r="E133" s="73">
        <v>18.23</v>
      </c>
      <c r="F133" s="7">
        <f>D133*E133</f>
        <v>11484.9</v>
      </c>
    </row>
    <row r="134" spans="1:6" ht="26.25" thickBot="1">
      <c r="A134" s="106" t="s">
        <v>66</v>
      </c>
      <c r="B134" s="29" t="s">
        <v>26</v>
      </c>
      <c r="C134" s="9" t="s">
        <v>22</v>
      </c>
      <c r="D134" s="79">
        <v>1800</v>
      </c>
      <c r="E134" s="80">
        <v>18.23</v>
      </c>
      <c r="F134" s="7">
        <v>32814</v>
      </c>
    </row>
    <row r="135" spans="1:6" ht="26.25" thickTop="1">
      <c r="A135" s="107" t="s">
        <v>66</v>
      </c>
      <c r="B135" s="29" t="s">
        <v>26</v>
      </c>
      <c r="C135" s="6" t="s">
        <v>22</v>
      </c>
      <c r="D135" s="72">
        <v>323.7</v>
      </c>
      <c r="E135" s="83">
        <v>18.23</v>
      </c>
      <c r="F135" s="108">
        <v>5901.0509999999995</v>
      </c>
    </row>
    <row r="136" spans="1:6" ht="25.5">
      <c r="A136" s="107" t="s">
        <v>66</v>
      </c>
      <c r="B136" s="29" t="s">
        <v>26</v>
      </c>
      <c r="C136" s="6" t="s">
        <v>22</v>
      </c>
      <c r="D136" s="72">
        <v>1800</v>
      </c>
      <c r="E136" s="83">
        <v>18.23</v>
      </c>
      <c r="F136" s="108">
        <f>D136*E136</f>
        <v>32814</v>
      </c>
    </row>
    <row r="137" spans="1:6" ht="25.5">
      <c r="A137" s="107" t="s">
        <v>66</v>
      </c>
      <c r="B137" s="29" t="s">
        <v>26</v>
      </c>
      <c r="C137" s="6" t="s">
        <v>22</v>
      </c>
      <c r="D137" s="72">
        <v>423.7</v>
      </c>
      <c r="E137" s="83">
        <v>18.23</v>
      </c>
      <c r="F137" s="108">
        <f>D137*E137</f>
        <v>7724.051</v>
      </c>
    </row>
    <row r="138" spans="1:6" ht="25.5">
      <c r="A138" s="107" t="s">
        <v>66</v>
      </c>
      <c r="B138" s="29" t="s">
        <v>26</v>
      </c>
      <c r="C138" s="6" t="s">
        <v>22</v>
      </c>
      <c r="D138" s="72">
        <v>25</v>
      </c>
      <c r="E138" s="83">
        <v>18.23</v>
      </c>
      <c r="F138" s="108">
        <f>D138*E138</f>
        <v>455.75</v>
      </c>
    </row>
    <row r="139" spans="1:6" ht="25.5">
      <c r="A139" s="107" t="s">
        <v>66</v>
      </c>
      <c r="B139" s="29" t="s">
        <v>26</v>
      </c>
      <c r="C139" s="6" t="s">
        <v>22</v>
      </c>
      <c r="D139" s="83">
        <v>8250</v>
      </c>
      <c r="E139" s="83">
        <v>18.23</v>
      </c>
      <c r="F139" s="108">
        <f>D139*E139</f>
        <v>150397.5</v>
      </c>
    </row>
    <row r="140" spans="1:6" ht="25.5">
      <c r="A140" s="31" t="s">
        <v>25</v>
      </c>
      <c r="B140" s="29" t="s">
        <v>26</v>
      </c>
      <c r="C140" s="33" t="s">
        <v>22</v>
      </c>
      <c r="D140" s="34">
        <v>2000</v>
      </c>
      <c r="E140" s="34">
        <v>5.57</v>
      </c>
      <c r="F140" s="35">
        <f>D140*E140</f>
        <v>11140</v>
      </c>
    </row>
    <row r="141" spans="1:6" ht="25.5">
      <c r="A141" s="31" t="s">
        <v>25</v>
      </c>
      <c r="B141" s="29" t="s">
        <v>26</v>
      </c>
      <c r="C141" s="33" t="s">
        <v>22</v>
      </c>
      <c r="D141" s="34">
        <v>300</v>
      </c>
      <c r="E141" s="34">
        <v>5.57</v>
      </c>
      <c r="F141" s="35">
        <f>+D141*E141</f>
        <v>1671</v>
      </c>
    </row>
    <row r="142" spans="1:6" ht="12.75">
      <c r="A142" s="107" t="s">
        <v>185</v>
      </c>
      <c r="B142" s="29" t="s">
        <v>186</v>
      </c>
      <c r="C142" s="6" t="s">
        <v>34</v>
      </c>
      <c r="D142" s="83">
        <v>19250</v>
      </c>
      <c r="E142" s="83">
        <v>2.87</v>
      </c>
      <c r="F142" s="108">
        <f>D142*E142</f>
        <v>55247.5</v>
      </c>
    </row>
    <row r="143" spans="1:6" ht="12.75">
      <c r="A143" s="88" t="s">
        <v>144</v>
      </c>
      <c r="B143" s="29" t="s">
        <v>68</v>
      </c>
      <c r="C143" s="6" t="s">
        <v>22</v>
      </c>
      <c r="D143" s="72">
        <v>550</v>
      </c>
      <c r="E143" s="28">
        <v>12.27</v>
      </c>
      <c r="F143" s="108">
        <f>D143*E143</f>
        <v>6748.5</v>
      </c>
    </row>
    <row r="144" spans="1:6" ht="12.75">
      <c r="A144" s="31" t="s">
        <v>29</v>
      </c>
      <c r="B144" s="29" t="s">
        <v>28</v>
      </c>
      <c r="C144" s="6" t="s">
        <v>22</v>
      </c>
      <c r="D144" s="72">
        <v>470</v>
      </c>
      <c r="E144" s="34">
        <v>11.61</v>
      </c>
      <c r="F144" s="108">
        <f>D144*E144</f>
        <v>5456.7</v>
      </c>
    </row>
    <row r="145" spans="1:6" ht="12.75">
      <c r="A145" s="88" t="s">
        <v>144</v>
      </c>
      <c r="B145" s="29" t="s">
        <v>68</v>
      </c>
      <c r="C145" s="6" t="s">
        <v>22</v>
      </c>
      <c r="D145" s="72">
        <v>80</v>
      </c>
      <c r="E145" s="28">
        <v>12.27</v>
      </c>
      <c r="F145" s="108">
        <v>1924</v>
      </c>
    </row>
    <row r="146" spans="1:6" ht="12.75">
      <c r="A146" s="31" t="s">
        <v>29</v>
      </c>
      <c r="B146" s="29" t="s">
        <v>28</v>
      </c>
      <c r="C146" s="6" t="s">
        <v>22</v>
      </c>
      <c r="D146" s="72">
        <v>180</v>
      </c>
      <c r="E146" s="34">
        <v>11.61</v>
      </c>
      <c r="F146" s="108">
        <v>4066.2</v>
      </c>
    </row>
    <row r="147" spans="1:6" ht="12.75">
      <c r="A147" s="88" t="s">
        <v>144</v>
      </c>
      <c r="B147" s="29" t="s">
        <v>68</v>
      </c>
      <c r="C147" s="6" t="s">
        <v>22</v>
      </c>
      <c r="D147" s="72">
        <v>80</v>
      </c>
      <c r="E147" s="28">
        <v>12.27</v>
      </c>
      <c r="F147" s="108">
        <f>D147*E147</f>
        <v>981.5999999999999</v>
      </c>
    </row>
    <row r="148" spans="1:6" ht="12.75">
      <c r="A148" s="31" t="s">
        <v>29</v>
      </c>
      <c r="B148" s="29" t="s">
        <v>28</v>
      </c>
      <c r="C148" s="6" t="s">
        <v>22</v>
      </c>
      <c r="D148" s="72">
        <v>200</v>
      </c>
      <c r="E148" s="34">
        <v>11.61</v>
      </c>
      <c r="F148" s="108">
        <f>D148*E148</f>
        <v>2322</v>
      </c>
    </row>
    <row r="149" spans="1:6" ht="12.75">
      <c r="A149" s="104" t="s">
        <v>27</v>
      </c>
      <c r="B149" s="29" t="s">
        <v>154</v>
      </c>
      <c r="C149" s="33" t="s">
        <v>24</v>
      </c>
      <c r="D149" s="34">
        <v>45000</v>
      </c>
      <c r="E149" s="34">
        <v>0.27</v>
      </c>
      <c r="F149" s="35">
        <f>D149*E149</f>
        <v>12150</v>
      </c>
    </row>
    <row r="150" spans="1:6" ht="12.75">
      <c r="A150" s="31" t="s">
        <v>159</v>
      </c>
      <c r="B150" s="29" t="s">
        <v>33</v>
      </c>
      <c r="C150" s="33" t="s">
        <v>22</v>
      </c>
      <c r="D150" s="34">
        <v>50</v>
      </c>
      <c r="E150" s="34">
        <v>14.42</v>
      </c>
      <c r="F150" s="35">
        <f>+D150*E150</f>
        <v>721</v>
      </c>
    </row>
    <row r="151" spans="1:6" ht="12.75">
      <c r="A151" s="31" t="s">
        <v>29</v>
      </c>
      <c r="B151" s="29" t="s">
        <v>28</v>
      </c>
      <c r="C151" s="33" t="s">
        <v>22</v>
      </c>
      <c r="D151" s="34">
        <v>200</v>
      </c>
      <c r="E151" s="34">
        <v>11.61</v>
      </c>
      <c r="F151" s="35">
        <f>+D151*E151</f>
        <v>2322</v>
      </c>
    </row>
    <row r="152" spans="1:6" ht="12.75">
      <c r="A152" s="107" t="s">
        <v>30</v>
      </c>
      <c r="B152" s="29" t="s">
        <v>31</v>
      </c>
      <c r="C152" s="6" t="s">
        <v>32</v>
      </c>
      <c r="D152" s="72">
        <v>400</v>
      </c>
      <c r="E152" s="83">
        <v>0.51</v>
      </c>
      <c r="F152" s="108">
        <f>D152*E152</f>
        <v>204</v>
      </c>
    </row>
    <row r="153" spans="1:6" ht="12.75">
      <c r="A153" s="107" t="s">
        <v>30</v>
      </c>
      <c r="B153" s="29" t="s">
        <v>31</v>
      </c>
      <c r="C153" s="6" t="s">
        <v>32</v>
      </c>
      <c r="D153" s="72">
        <v>300</v>
      </c>
      <c r="E153" s="83">
        <v>0.51</v>
      </c>
      <c r="F153" s="108">
        <v>153</v>
      </c>
    </row>
    <row r="154" spans="1:6" ht="12.75">
      <c r="A154" s="107" t="s">
        <v>30</v>
      </c>
      <c r="B154" s="29" t="s">
        <v>31</v>
      </c>
      <c r="C154" s="6" t="s">
        <v>32</v>
      </c>
      <c r="D154" s="72">
        <v>300</v>
      </c>
      <c r="E154" s="83">
        <v>0.51</v>
      </c>
      <c r="F154" s="108">
        <f>D154*E154</f>
        <v>153</v>
      </c>
    </row>
    <row r="155" spans="1:6" ht="25.5">
      <c r="A155" s="31" t="s">
        <v>30</v>
      </c>
      <c r="B155" s="29" t="s">
        <v>96</v>
      </c>
      <c r="C155" s="33" t="s">
        <v>22</v>
      </c>
      <c r="D155" s="34">
        <v>2.05</v>
      </c>
      <c r="E155" s="34">
        <v>138.98</v>
      </c>
      <c r="F155" s="35">
        <f>+D155*E155</f>
        <v>284.90899999999993</v>
      </c>
    </row>
    <row r="156" spans="1:6" ht="12.75">
      <c r="A156" s="31" t="s">
        <v>30</v>
      </c>
      <c r="B156" s="29" t="s">
        <v>31</v>
      </c>
      <c r="C156" s="33" t="s">
        <v>32</v>
      </c>
      <c r="D156" s="34">
        <v>200</v>
      </c>
      <c r="E156" s="34">
        <v>0.54</v>
      </c>
      <c r="F156" s="35">
        <f>+D156*E156</f>
        <v>108</v>
      </c>
    </row>
    <row r="157" spans="1:6" ht="12.75">
      <c r="A157" s="107" t="s">
        <v>30</v>
      </c>
      <c r="B157" s="29" t="s">
        <v>31</v>
      </c>
      <c r="C157" s="6" t="s">
        <v>32</v>
      </c>
      <c r="D157" s="72">
        <v>65</v>
      </c>
      <c r="E157" s="83">
        <v>0.51</v>
      </c>
      <c r="F157" s="108">
        <f>D157*E157</f>
        <v>33.15</v>
      </c>
    </row>
    <row r="158" spans="1:6" ht="25.5">
      <c r="A158" s="30" t="s">
        <v>48</v>
      </c>
      <c r="B158" s="29" t="s">
        <v>187</v>
      </c>
      <c r="C158" s="6" t="s">
        <v>34</v>
      </c>
      <c r="D158" s="72">
        <v>250</v>
      </c>
      <c r="E158" s="83">
        <v>20.27</v>
      </c>
      <c r="F158" s="108">
        <f>D158*E158</f>
        <v>5067.5</v>
      </c>
    </row>
    <row r="159" spans="1:6" ht="25.5">
      <c r="A159" s="30" t="s">
        <v>48</v>
      </c>
      <c r="B159" s="29" t="s">
        <v>187</v>
      </c>
      <c r="C159" s="6" t="s">
        <v>34</v>
      </c>
      <c r="D159" s="72">
        <v>250</v>
      </c>
      <c r="E159" s="83">
        <v>20.27</v>
      </c>
      <c r="F159" s="108">
        <v>3507.5</v>
      </c>
    </row>
    <row r="160" spans="1:6" ht="25.5">
      <c r="A160" s="30" t="s">
        <v>48</v>
      </c>
      <c r="B160" s="29" t="s">
        <v>187</v>
      </c>
      <c r="C160" s="6" t="s">
        <v>34</v>
      </c>
      <c r="D160" s="72">
        <v>250</v>
      </c>
      <c r="E160" s="83">
        <v>20.27</v>
      </c>
      <c r="F160" s="108">
        <f>D160*E160</f>
        <v>5067.5</v>
      </c>
    </row>
    <row r="161" spans="1:6" ht="12.75">
      <c r="A161" s="31" t="s">
        <v>160</v>
      </c>
      <c r="B161" s="29" t="s">
        <v>161</v>
      </c>
      <c r="C161" s="33" t="s">
        <v>22</v>
      </c>
      <c r="D161" s="34">
        <v>25</v>
      </c>
      <c r="E161" s="34">
        <v>159.02</v>
      </c>
      <c r="F161" s="35">
        <f>+D161*E161</f>
        <v>3975.5000000000005</v>
      </c>
    </row>
    <row r="162" spans="1:6" ht="25.5">
      <c r="A162" s="30" t="s">
        <v>48</v>
      </c>
      <c r="B162" s="29" t="s">
        <v>187</v>
      </c>
      <c r="C162" s="6" t="s">
        <v>34</v>
      </c>
      <c r="D162" s="72">
        <v>30</v>
      </c>
      <c r="E162" s="83">
        <v>20.27</v>
      </c>
      <c r="F162" s="108">
        <f>D162*E162</f>
        <v>608.1</v>
      </c>
    </row>
    <row r="163" spans="1:6" ht="38.25">
      <c r="A163" s="31" t="s">
        <v>133</v>
      </c>
      <c r="B163" s="29" t="s">
        <v>163</v>
      </c>
      <c r="C163" s="6" t="s">
        <v>22</v>
      </c>
      <c r="D163" s="72">
        <v>20.2</v>
      </c>
      <c r="E163" s="34">
        <v>180.89</v>
      </c>
      <c r="F163" s="108">
        <f>D163*E163</f>
        <v>3653.9779999999996</v>
      </c>
    </row>
    <row r="164" spans="1:6" ht="25.5">
      <c r="A164" s="31" t="s">
        <v>44</v>
      </c>
      <c r="B164" s="29" t="s">
        <v>162</v>
      </c>
      <c r="C164" s="8" t="s">
        <v>22</v>
      </c>
      <c r="D164" s="72">
        <v>60</v>
      </c>
      <c r="E164" s="83">
        <v>229.17</v>
      </c>
      <c r="F164" s="108">
        <f>D164*E164</f>
        <v>13750.199999999999</v>
      </c>
    </row>
    <row r="165" spans="1:6" ht="38.25">
      <c r="A165" s="31" t="s">
        <v>133</v>
      </c>
      <c r="B165" s="29" t="s">
        <v>163</v>
      </c>
      <c r="C165" s="6" t="s">
        <v>22</v>
      </c>
      <c r="D165" s="72">
        <v>7.2</v>
      </c>
      <c r="E165" s="34">
        <v>180.89</v>
      </c>
      <c r="F165" s="108">
        <v>1626.984</v>
      </c>
    </row>
    <row r="166" spans="1:6" ht="25.5">
      <c r="A166" s="31" t="s">
        <v>44</v>
      </c>
      <c r="B166" s="29" t="s">
        <v>162</v>
      </c>
      <c r="C166" s="8" t="s">
        <v>22</v>
      </c>
      <c r="D166" s="72">
        <v>22</v>
      </c>
      <c r="E166" s="34">
        <v>207.98</v>
      </c>
      <c r="F166" s="109">
        <v>5041.74</v>
      </c>
    </row>
    <row r="167" spans="1:6" ht="38.25">
      <c r="A167" s="31" t="s">
        <v>133</v>
      </c>
      <c r="B167" s="29" t="s">
        <v>163</v>
      </c>
      <c r="C167" s="6" t="s">
        <v>22</v>
      </c>
      <c r="D167" s="72">
        <v>7.2</v>
      </c>
      <c r="E167" s="34">
        <v>180.89</v>
      </c>
      <c r="F167" s="108">
        <f>D167*E167</f>
        <v>1302.408</v>
      </c>
    </row>
    <row r="168" spans="1:6" ht="25.5">
      <c r="A168" s="31" t="s">
        <v>44</v>
      </c>
      <c r="B168" s="29" t="s">
        <v>162</v>
      </c>
      <c r="C168" s="8" t="s">
        <v>22</v>
      </c>
      <c r="D168" s="72">
        <v>44</v>
      </c>
      <c r="E168" s="34">
        <v>207.98</v>
      </c>
      <c r="F168" s="108">
        <f>D168*E168</f>
        <v>9151.119999999999</v>
      </c>
    </row>
    <row r="169" spans="1:6" ht="38.25">
      <c r="A169" s="31" t="s">
        <v>133</v>
      </c>
      <c r="B169" s="29" t="s">
        <v>163</v>
      </c>
      <c r="C169" s="33" t="s">
        <v>22</v>
      </c>
      <c r="D169" s="34">
        <v>31.29</v>
      </c>
      <c r="E169" s="34">
        <v>180.89</v>
      </c>
      <c r="F169" s="35">
        <f>+D169*E169</f>
        <v>5660.048099999999</v>
      </c>
    </row>
    <row r="170" spans="1:6" ht="38.25">
      <c r="A170" s="31" t="s">
        <v>133</v>
      </c>
      <c r="B170" s="29" t="s">
        <v>163</v>
      </c>
      <c r="C170" s="33" t="s">
        <v>22</v>
      </c>
      <c r="D170" s="34">
        <v>24</v>
      </c>
      <c r="E170" s="34">
        <v>180.89</v>
      </c>
      <c r="F170" s="35">
        <f>+D170*E170</f>
        <v>4341.36</v>
      </c>
    </row>
    <row r="171" spans="1:6" ht="38.25">
      <c r="A171" s="107" t="s">
        <v>133</v>
      </c>
      <c r="B171" s="29" t="s">
        <v>163</v>
      </c>
      <c r="C171" s="6" t="s">
        <v>22</v>
      </c>
      <c r="D171" s="72">
        <v>7.2</v>
      </c>
      <c r="E171" s="34">
        <v>180.89</v>
      </c>
      <c r="F171" s="108">
        <f>D171*E171</f>
        <v>1302.408</v>
      </c>
    </row>
    <row r="172" spans="1:6" ht="25.5">
      <c r="A172" s="31" t="s">
        <v>44</v>
      </c>
      <c r="B172" s="29" t="s">
        <v>162</v>
      </c>
      <c r="C172" s="8" t="s">
        <v>22</v>
      </c>
      <c r="D172" s="72">
        <v>10</v>
      </c>
      <c r="E172" s="34">
        <v>207.98</v>
      </c>
      <c r="F172" s="7">
        <f>D172*E172</f>
        <v>2079.7999999999997</v>
      </c>
    </row>
    <row r="173" spans="1:6" ht="38.25">
      <c r="A173" s="31" t="s">
        <v>133</v>
      </c>
      <c r="B173" s="29" t="s">
        <v>163</v>
      </c>
      <c r="C173" s="33" t="s">
        <v>22</v>
      </c>
      <c r="D173" s="34">
        <v>1230.4</v>
      </c>
      <c r="E173" s="34">
        <v>180.89</v>
      </c>
      <c r="F173" s="101">
        <f>+D173*E173</f>
        <v>222567.056</v>
      </c>
    </row>
    <row r="174" spans="1:6" ht="12.75">
      <c r="A174" s="5" t="s">
        <v>59</v>
      </c>
      <c r="B174" s="29" t="s">
        <v>60</v>
      </c>
      <c r="C174" s="6" t="s">
        <v>22</v>
      </c>
      <c r="D174" s="72">
        <v>35</v>
      </c>
      <c r="E174" s="28">
        <v>125.96</v>
      </c>
      <c r="F174" s="7">
        <f>D174*E174</f>
        <v>4408.599999999999</v>
      </c>
    </row>
    <row r="175" spans="1:6" ht="12.75">
      <c r="A175" s="5" t="s">
        <v>59</v>
      </c>
      <c r="B175" s="29" t="s">
        <v>60</v>
      </c>
      <c r="C175" s="6" t="s">
        <v>22</v>
      </c>
      <c r="D175" s="72">
        <v>25</v>
      </c>
      <c r="E175" s="28">
        <v>125.96</v>
      </c>
      <c r="F175" s="7">
        <v>3350.98130535215</v>
      </c>
    </row>
    <row r="176" spans="1:6" ht="12.75">
      <c r="A176" s="5" t="s">
        <v>59</v>
      </c>
      <c r="B176" s="29" t="s">
        <v>60</v>
      </c>
      <c r="C176" s="6" t="s">
        <v>22</v>
      </c>
      <c r="D176" s="72">
        <v>35</v>
      </c>
      <c r="E176" s="28">
        <v>125.96</v>
      </c>
      <c r="F176" s="7">
        <f>D176*E176</f>
        <v>4408.599999999999</v>
      </c>
    </row>
    <row r="177" spans="1:6" ht="12.75">
      <c r="A177" s="5" t="s">
        <v>59</v>
      </c>
      <c r="B177" s="29" t="s">
        <v>60</v>
      </c>
      <c r="C177" s="6" t="s">
        <v>22</v>
      </c>
      <c r="D177" s="72">
        <v>6</v>
      </c>
      <c r="E177" s="28">
        <v>125.96</v>
      </c>
      <c r="F177" s="7">
        <f>D177*E177</f>
        <v>755.76</v>
      </c>
    </row>
    <row r="178" spans="1:6" ht="25.5">
      <c r="A178" s="5" t="s">
        <v>45</v>
      </c>
      <c r="B178" s="29" t="s">
        <v>69</v>
      </c>
      <c r="C178" s="6" t="s">
        <v>5</v>
      </c>
      <c r="D178" s="75">
        <v>130</v>
      </c>
      <c r="E178" s="76">
        <v>584.56</v>
      </c>
      <c r="F178" s="7">
        <f>D178*E178</f>
        <v>75992.79999999999</v>
      </c>
    </row>
    <row r="179" spans="1:6" ht="25.5">
      <c r="A179" s="5" t="s">
        <v>45</v>
      </c>
      <c r="B179" s="29" t="s">
        <v>70</v>
      </c>
      <c r="C179" s="6" t="s">
        <v>71</v>
      </c>
      <c r="D179" s="72">
        <v>1103.5</v>
      </c>
      <c r="E179" s="73">
        <v>2.5</v>
      </c>
      <c r="F179" s="7">
        <f>D179*E179</f>
        <v>2758.75</v>
      </c>
    </row>
    <row r="180" spans="1:6" ht="25.5">
      <c r="A180" s="89" t="s">
        <v>164</v>
      </c>
      <c r="B180" s="29" t="s">
        <v>173</v>
      </c>
      <c r="C180" s="6" t="s">
        <v>5</v>
      </c>
      <c r="D180" s="75">
        <v>20</v>
      </c>
      <c r="E180" s="76">
        <v>604.66</v>
      </c>
      <c r="F180" s="110">
        <v>11691.199999999999</v>
      </c>
    </row>
    <row r="181" spans="1:6" ht="25.5">
      <c r="A181" s="5" t="s">
        <v>45</v>
      </c>
      <c r="B181" s="29" t="s">
        <v>70</v>
      </c>
      <c r="C181" s="6" t="s">
        <v>71</v>
      </c>
      <c r="D181" s="72">
        <v>883.5</v>
      </c>
      <c r="E181" s="73">
        <v>2.5</v>
      </c>
      <c r="F181" s="7">
        <v>2208.75</v>
      </c>
    </row>
    <row r="182" spans="1:6" ht="25.5">
      <c r="A182" s="89" t="s">
        <v>164</v>
      </c>
      <c r="B182" s="29" t="s">
        <v>173</v>
      </c>
      <c r="C182" s="6" t="s">
        <v>5</v>
      </c>
      <c r="D182" s="75">
        <v>40</v>
      </c>
      <c r="E182" s="76">
        <v>604.66</v>
      </c>
      <c r="F182" s="7">
        <f>D182*E182</f>
        <v>24186.399999999998</v>
      </c>
    </row>
    <row r="183" spans="1:6" ht="12.75">
      <c r="A183" s="30" t="s">
        <v>143</v>
      </c>
      <c r="B183" s="29" t="s">
        <v>84</v>
      </c>
      <c r="C183" s="6" t="s">
        <v>71</v>
      </c>
      <c r="D183" s="72">
        <v>883.5</v>
      </c>
      <c r="E183" s="73">
        <v>2</v>
      </c>
      <c r="F183" s="7">
        <f>D183*E183</f>
        <v>1767</v>
      </c>
    </row>
    <row r="184" spans="1:6" ht="12.75">
      <c r="A184" s="30" t="s">
        <v>143</v>
      </c>
      <c r="B184" s="29" t="s">
        <v>84</v>
      </c>
      <c r="C184" s="33" t="s">
        <v>85</v>
      </c>
      <c r="D184" s="102">
        <v>1039.85</v>
      </c>
      <c r="E184" s="102">
        <v>2</v>
      </c>
      <c r="F184" s="101">
        <f>+D184*E184</f>
        <v>2079.7</v>
      </c>
    </row>
    <row r="185" spans="1:6" ht="12.75">
      <c r="A185" s="30" t="s">
        <v>143</v>
      </c>
      <c r="B185" s="29" t="s">
        <v>84</v>
      </c>
      <c r="C185" s="6" t="s">
        <v>71</v>
      </c>
      <c r="D185" s="72">
        <v>883.5</v>
      </c>
      <c r="E185" s="73">
        <v>2</v>
      </c>
      <c r="F185" s="7">
        <f>D185*E185</f>
        <v>1767</v>
      </c>
    </row>
    <row r="186" spans="1:6" ht="12.75">
      <c r="A186" s="5" t="s">
        <v>42</v>
      </c>
      <c r="B186" s="29" t="s">
        <v>43</v>
      </c>
      <c r="C186" s="6" t="s">
        <v>22</v>
      </c>
      <c r="D186" s="72">
        <v>50</v>
      </c>
      <c r="E186" s="34">
        <v>50.67</v>
      </c>
      <c r="F186" s="7">
        <f>D186*E186</f>
        <v>2533.5</v>
      </c>
    </row>
    <row r="187" spans="1:6" ht="12.75">
      <c r="A187" s="15" t="s">
        <v>42</v>
      </c>
      <c r="B187" s="29" t="s">
        <v>43</v>
      </c>
      <c r="C187" s="11" t="s">
        <v>22</v>
      </c>
      <c r="D187" s="77">
        <v>18</v>
      </c>
      <c r="E187" s="34">
        <v>50.67</v>
      </c>
      <c r="F187" s="103">
        <v>2140.02</v>
      </c>
    </row>
    <row r="188" spans="1:6" ht="12.75">
      <c r="A188" s="107" t="s">
        <v>42</v>
      </c>
      <c r="B188" s="29" t="s">
        <v>43</v>
      </c>
      <c r="C188" s="6" t="s">
        <v>22</v>
      </c>
      <c r="D188" s="72">
        <v>18</v>
      </c>
      <c r="E188" s="34">
        <v>50.67</v>
      </c>
      <c r="F188" s="108">
        <f>D188*E188</f>
        <v>912.0600000000001</v>
      </c>
    </row>
    <row r="189" spans="1:6" ht="12.75">
      <c r="A189" s="107" t="s">
        <v>42</v>
      </c>
      <c r="B189" s="29" t="s">
        <v>43</v>
      </c>
      <c r="C189" s="6" t="s">
        <v>22</v>
      </c>
      <c r="D189" s="83">
        <v>550</v>
      </c>
      <c r="E189" s="34">
        <v>50.67</v>
      </c>
      <c r="F189" s="108">
        <f>D189*E189</f>
        <v>27868.5</v>
      </c>
    </row>
    <row r="190" spans="1:6" ht="12.75">
      <c r="A190" s="111" t="s">
        <v>98</v>
      </c>
      <c r="B190" s="29" t="s">
        <v>43</v>
      </c>
      <c r="C190" s="112" t="s">
        <v>22</v>
      </c>
      <c r="D190" s="113">
        <v>120</v>
      </c>
      <c r="E190" s="34">
        <v>50.67</v>
      </c>
      <c r="F190" s="114">
        <f>+D190*E190</f>
        <v>6080.400000000001</v>
      </c>
    </row>
    <row r="191" spans="1:6" ht="12.75">
      <c r="A191" s="30" t="s">
        <v>88</v>
      </c>
      <c r="B191" s="29" t="s">
        <v>166</v>
      </c>
      <c r="C191" s="6" t="s">
        <v>22</v>
      </c>
      <c r="D191" s="72">
        <v>40</v>
      </c>
      <c r="E191" s="73">
        <v>16.04</v>
      </c>
      <c r="F191" s="22">
        <f>D191*E191</f>
        <v>641.5999999999999</v>
      </c>
    </row>
    <row r="192" spans="1:6" ht="12.75">
      <c r="A192" s="30" t="s">
        <v>88</v>
      </c>
      <c r="B192" s="29" t="s">
        <v>166</v>
      </c>
      <c r="C192" s="6" t="s">
        <v>22</v>
      </c>
      <c r="D192" s="83">
        <v>24200</v>
      </c>
      <c r="E192" s="73">
        <v>16.04</v>
      </c>
      <c r="F192" s="22">
        <f>D192*E192</f>
        <v>388168</v>
      </c>
    </row>
    <row r="193" spans="1:6" ht="12.75">
      <c r="A193" s="89" t="s">
        <v>46</v>
      </c>
      <c r="B193" s="29" t="s">
        <v>47</v>
      </c>
      <c r="C193" s="33" t="s">
        <v>22</v>
      </c>
      <c r="D193" s="34">
        <v>20</v>
      </c>
      <c r="E193" s="34">
        <v>12</v>
      </c>
      <c r="F193" s="114">
        <f>+D193*E193</f>
        <v>240</v>
      </c>
    </row>
    <row r="194" spans="1:6" ht="12.75">
      <c r="A194" s="30" t="s">
        <v>86</v>
      </c>
      <c r="B194" s="29" t="s">
        <v>167</v>
      </c>
      <c r="C194" s="33" t="s">
        <v>97</v>
      </c>
      <c r="D194" s="34">
        <v>14</v>
      </c>
      <c r="E194" s="102">
        <v>7.08</v>
      </c>
      <c r="F194" s="114">
        <f>+D194*E194</f>
        <v>99.12</v>
      </c>
    </row>
    <row r="195" spans="1:6" ht="12.75">
      <c r="A195" s="89" t="s">
        <v>52</v>
      </c>
      <c r="B195" s="29" t="s">
        <v>168</v>
      </c>
      <c r="C195" s="33" t="s">
        <v>5</v>
      </c>
      <c r="D195" s="34">
        <v>2800</v>
      </c>
      <c r="E195" s="102">
        <v>1.47</v>
      </c>
      <c r="F195" s="101">
        <f>+D195*E195</f>
        <v>4116</v>
      </c>
    </row>
    <row r="196" spans="1:6" ht="12.75">
      <c r="A196" s="31" t="s">
        <v>37</v>
      </c>
      <c r="B196" s="29" t="s">
        <v>174</v>
      </c>
      <c r="C196" s="33" t="s">
        <v>38</v>
      </c>
      <c r="D196" s="34">
        <v>6</v>
      </c>
      <c r="E196" s="34">
        <v>290.1</v>
      </c>
      <c r="F196" s="101">
        <f>+D196*E196</f>
        <v>1740.6000000000001</v>
      </c>
    </row>
    <row r="197" spans="1:6" ht="12.75">
      <c r="A197" s="31" t="s">
        <v>37</v>
      </c>
      <c r="B197" s="29" t="s">
        <v>174</v>
      </c>
      <c r="C197" s="11" t="s">
        <v>38</v>
      </c>
      <c r="D197" s="77">
        <v>8</v>
      </c>
      <c r="E197" s="34">
        <v>290.1</v>
      </c>
      <c r="F197" s="22">
        <f>D197*E197</f>
        <v>2320.8</v>
      </c>
    </row>
    <row r="198" spans="1:6" ht="12.75">
      <c r="A198" s="31" t="s">
        <v>37</v>
      </c>
      <c r="B198" s="29" t="s">
        <v>174</v>
      </c>
      <c r="C198" s="6" t="s">
        <v>38</v>
      </c>
      <c r="D198" s="72">
        <v>8</v>
      </c>
      <c r="E198" s="34">
        <v>290.1</v>
      </c>
      <c r="F198" s="108">
        <v>2934.08</v>
      </c>
    </row>
    <row r="199" spans="1:6" ht="12.75">
      <c r="A199" s="31" t="s">
        <v>37</v>
      </c>
      <c r="B199" s="29" t="s">
        <v>174</v>
      </c>
      <c r="C199" s="6" t="s">
        <v>38</v>
      </c>
      <c r="D199" s="72">
        <v>8</v>
      </c>
      <c r="E199" s="34">
        <v>290.1</v>
      </c>
      <c r="F199" s="108">
        <f>D199*E199</f>
        <v>2320.8</v>
      </c>
    </row>
    <row r="200" spans="1:6" ht="12.75">
      <c r="A200" s="31" t="s">
        <v>37</v>
      </c>
      <c r="B200" s="29" t="s">
        <v>174</v>
      </c>
      <c r="C200" s="6" t="s">
        <v>38</v>
      </c>
      <c r="D200" s="72">
        <v>2</v>
      </c>
      <c r="E200" s="34">
        <v>290.1</v>
      </c>
      <c r="F200" s="108">
        <f>D200*E200</f>
        <v>580.2</v>
      </c>
    </row>
    <row r="201" spans="1:6" ht="12.75">
      <c r="A201" s="115" t="s">
        <v>123</v>
      </c>
      <c r="B201" s="116" t="s">
        <v>124</v>
      </c>
      <c r="C201" s="6" t="s">
        <v>34</v>
      </c>
      <c r="D201" s="83">
        <v>55000</v>
      </c>
      <c r="E201" s="83">
        <v>0.81</v>
      </c>
      <c r="F201" s="108">
        <f>D201*E201</f>
        <v>44550</v>
      </c>
    </row>
  </sheetData>
  <sheetProtection/>
  <mergeCells count="6">
    <mergeCell ref="A1:F1"/>
    <mergeCell ref="A2:F2"/>
    <mergeCell ref="A3:F3"/>
    <mergeCell ref="B4:F4"/>
    <mergeCell ref="B5:D5"/>
    <mergeCell ref="D54:E54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01"/>
  <sheetViews>
    <sheetView zoomScale="106" zoomScaleNormal="106" zoomScalePageLayoutView="0" workbookViewId="0" topLeftCell="A42">
      <selection activeCell="B13" sqref="B13"/>
    </sheetView>
  </sheetViews>
  <sheetFormatPr defaultColWidth="11.421875" defaultRowHeight="15"/>
  <cols>
    <col min="1" max="1" width="12.140625" style="50" bestFit="1" customWidth="1"/>
    <col min="2" max="2" width="40.8515625" style="50" customWidth="1"/>
    <col min="3" max="5" width="12.7109375" style="50" customWidth="1"/>
    <col min="6" max="6" width="12.7109375" style="82" customWidth="1"/>
    <col min="7" max="16384" width="11.421875" style="50" customWidth="1"/>
  </cols>
  <sheetData>
    <row r="1" spans="1:6" ht="12.75">
      <c r="A1" s="343" t="s">
        <v>0</v>
      </c>
      <c r="B1" s="343"/>
      <c r="C1" s="343"/>
      <c r="D1" s="343"/>
      <c r="E1" s="343"/>
      <c r="F1" s="343"/>
    </row>
    <row r="2" spans="1:6" ht="12.75">
      <c r="A2" s="344" t="s">
        <v>1</v>
      </c>
      <c r="B2" s="344"/>
      <c r="C2" s="344"/>
      <c r="D2" s="344"/>
      <c r="E2" s="344"/>
      <c r="F2" s="344"/>
    </row>
    <row r="3" spans="1:6" ht="12.75">
      <c r="A3" s="332" t="s">
        <v>54</v>
      </c>
      <c r="B3" s="332"/>
      <c r="C3" s="332"/>
      <c r="D3" s="332"/>
      <c r="E3" s="332"/>
      <c r="F3" s="332"/>
    </row>
    <row r="4" spans="1:6" ht="12.75">
      <c r="A4" s="69" t="s">
        <v>2</v>
      </c>
      <c r="B4" s="361" t="s">
        <v>55</v>
      </c>
      <c r="C4" s="361"/>
      <c r="D4" s="361"/>
      <c r="E4" s="361"/>
      <c r="F4" s="361"/>
    </row>
    <row r="5" spans="1:6" ht="12.75">
      <c r="A5" s="69" t="s">
        <v>62</v>
      </c>
      <c r="B5" s="365" t="s">
        <v>63</v>
      </c>
      <c r="C5" s="365"/>
      <c r="D5" s="365"/>
      <c r="E5" s="69"/>
      <c r="F5" s="16"/>
    </row>
    <row r="6" spans="1:6" ht="12.75">
      <c r="A6" s="69" t="s">
        <v>3</v>
      </c>
      <c r="B6" s="50" t="s">
        <v>122</v>
      </c>
      <c r="C6" s="20"/>
      <c r="D6" s="20"/>
      <c r="E6" s="69"/>
      <c r="F6" s="16"/>
    </row>
    <row r="7" spans="1:6" ht="12.75">
      <c r="A7" s="69" t="s">
        <v>4</v>
      </c>
      <c r="B7" s="2" t="s">
        <v>64</v>
      </c>
      <c r="E7" s="69"/>
      <c r="F7" s="16"/>
    </row>
    <row r="8" spans="1:6" ht="12.75">
      <c r="A8" s="69" t="s">
        <v>6</v>
      </c>
      <c r="B8" s="2"/>
      <c r="E8" s="69"/>
      <c r="F8" s="21"/>
    </row>
    <row r="9" spans="1:6" ht="12.75">
      <c r="A9" s="69" t="s">
        <v>7</v>
      </c>
      <c r="B9" s="2" t="s">
        <v>8</v>
      </c>
      <c r="C9" s="70"/>
      <c r="D9" s="70"/>
      <c r="E9" s="70"/>
      <c r="F9" s="85"/>
    </row>
    <row r="10" spans="1:6" ht="12.75">
      <c r="A10" s="181" t="s">
        <v>9</v>
      </c>
      <c r="B10" s="181" t="s">
        <v>78</v>
      </c>
      <c r="C10" s="181" t="s">
        <v>11</v>
      </c>
      <c r="D10" s="191" t="s">
        <v>12</v>
      </c>
      <c r="E10" s="181" t="s">
        <v>79</v>
      </c>
      <c r="F10" s="181" t="s">
        <v>80</v>
      </c>
    </row>
    <row r="11" spans="1:6" ht="12.75">
      <c r="A11" s="188" t="s">
        <v>81</v>
      </c>
      <c r="B11" s="189"/>
      <c r="C11" s="189"/>
      <c r="D11" s="192"/>
      <c r="E11" s="189"/>
      <c r="F11" s="190"/>
    </row>
    <row r="12" spans="1:8" ht="12.75">
      <c r="A12" s="91" t="s">
        <v>15</v>
      </c>
      <c r="B12" s="30" t="s">
        <v>16</v>
      </c>
      <c r="C12" s="128" t="s">
        <v>17</v>
      </c>
      <c r="D12" s="131">
        <v>0.4</v>
      </c>
      <c r="E12" s="131">
        <v>399.09</v>
      </c>
      <c r="F12" s="129">
        <f aca="true" t="shared" si="0" ref="F12:F18">ROUND(D12*E12,2)</f>
        <v>159.64</v>
      </c>
      <c r="H12" s="50">
        <v>399.09</v>
      </c>
    </row>
    <row r="13" spans="1:8" ht="12.75">
      <c r="A13" s="91" t="s">
        <v>18</v>
      </c>
      <c r="B13" s="30" t="s">
        <v>145</v>
      </c>
      <c r="C13" s="128" t="s">
        <v>19</v>
      </c>
      <c r="D13" s="131">
        <v>25</v>
      </c>
      <c r="E13" s="131">
        <v>22.63</v>
      </c>
      <c r="F13" s="129">
        <f t="shared" si="0"/>
        <v>565.75</v>
      </c>
      <c r="H13" s="50">
        <v>22.63</v>
      </c>
    </row>
    <row r="14" spans="1:8" ht="12.75">
      <c r="A14" s="91" t="s">
        <v>20</v>
      </c>
      <c r="B14" s="30" t="s">
        <v>21</v>
      </c>
      <c r="C14" s="128" t="s">
        <v>22</v>
      </c>
      <c r="D14" s="131">
        <v>90</v>
      </c>
      <c r="E14" s="131">
        <v>1.41</v>
      </c>
      <c r="F14" s="129">
        <f t="shared" si="0"/>
        <v>126.9</v>
      </c>
      <c r="H14" s="50">
        <v>1.41</v>
      </c>
    </row>
    <row r="15" spans="1:8" ht="25.5">
      <c r="A15" s="91" t="s">
        <v>23</v>
      </c>
      <c r="B15" s="66" t="s">
        <v>198</v>
      </c>
      <c r="C15" s="128" t="s">
        <v>24</v>
      </c>
      <c r="D15" s="131">
        <v>11472</v>
      </c>
      <c r="E15" s="131">
        <v>0.37</v>
      </c>
      <c r="F15" s="129">
        <f t="shared" si="0"/>
        <v>4244.64</v>
      </c>
      <c r="H15" s="50">
        <v>0.37</v>
      </c>
    </row>
    <row r="16" spans="1:8" ht="25.5">
      <c r="A16" s="91" t="s">
        <v>23</v>
      </c>
      <c r="B16" s="66" t="s">
        <v>151</v>
      </c>
      <c r="C16" s="128" t="s">
        <v>24</v>
      </c>
      <c r="D16" s="131">
        <v>0</v>
      </c>
      <c r="E16" s="131">
        <v>0.3</v>
      </c>
      <c r="F16" s="129">
        <f>ROUND(D16*E16,2)</f>
        <v>0</v>
      </c>
      <c r="H16" s="50">
        <v>0.3</v>
      </c>
    </row>
    <row r="17" spans="1:8" ht="25.5">
      <c r="A17" s="91" t="s">
        <v>25</v>
      </c>
      <c r="B17" s="30" t="s">
        <v>26</v>
      </c>
      <c r="C17" s="128" t="s">
        <v>22</v>
      </c>
      <c r="D17" s="131">
        <v>1800</v>
      </c>
      <c r="E17" s="131">
        <v>5.61</v>
      </c>
      <c r="F17" s="129">
        <f t="shared" si="0"/>
        <v>10098</v>
      </c>
      <c r="H17" s="50">
        <v>5.61</v>
      </c>
    </row>
    <row r="18" spans="1:8" ht="38.25">
      <c r="A18" s="91" t="s">
        <v>27</v>
      </c>
      <c r="B18" s="66" t="s">
        <v>153</v>
      </c>
      <c r="C18" s="128" t="s">
        <v>24</v>
      </c>
      <c r="D18" s="131">
        <v>90000</v>
      </c>
      <c r="E18" s="131">
        <v>0.3</v>
      </c>
      <c r="F18" s="129">
        <f t="shared" si="0"/>
        <v>27000</v>
      </c>
      <c r="H18" s="50">
        <v>0.3</v>
      </c>
    </row>
    <row r="19" spans="1:6" ht="12.75">
      <c r="A19" s="185" t="s">
        <v>131</v>
      </c>
      <c r="B19" s="186"/>
      <c r="C19" s="186"/>
      <c r="D19" s="192"/>
      <c r="E19" s="186"/>
      <c r="F19" s="187"/>
    </row>
    <row r="20" spans="1:8" ht="12.75">
      <c r="A20" s="91" t="s">
        <v>146</v>
      </c>
      <c r="B20" s="66" t="s">
        <v>147</v>
      </c>
      <c r="C20" s="128" t="s">
        <v>22</v>
      </c>
      <c r="D20" s="131"/>
      <c r="E20" s="131">
        <v>15.9</v>
      </c>
      <c r="F20" s="129">
        <f aca="true" t="shared" si="1" ref="F20:F50">ROUND(D20*E20,2)</f>
        <v>0</v>
      </c>
      <c r="H20" s="50">
        <v>15.9</v>
      </c>
    </row>
    <row r="21" spans="1:8" ht="12.75">
      <c r="A21" s="91" t="s">
        <v>35</v>
      </c>
      <c r="B21" s="30" t="s">
        <v>36</v>
      </c>
      <c r="C21" s="128" t="s">
        <v>22</v>
      </c>
      <c r="D21" s="131">
        <v>2.7</v>
      </c>
      <c r="E21" s="131">
        <v>41.9</v>
      </c>
      <c r="F21" s="129">
        <f t="shared" si="1"/>
        <v>113.13</v>
      </c>
      <c r="H21" s="50">
        <v>42.67</v>
      </c>
    </row>
    <row r="22" spans="1:8" ht="12.75">
      <c r="A22" s="91" t="s">
        <v>148</v>
      </c>
      <c r="B22" s="30" t="s">
        <v>40</v>
      </c>
      <c r="C22" s="128" t="s">
        <v>22</v>
      </c>
      <c r="D22" s="131"/>
      <c r="E22" s="131">
        <v>2.51</v>
      </c>
      <c r="F22" s="129">
        <f t="shared" si="1"/>
        <v>0</v>
      </c>
      <c r="H22" s="50">
        <v>2.51</v>
      </c>
    </row>
    <row r="23" spans="1:8" ht="12.75">
      <c r="A23" s="91" t="s">
        <v>150</v>
      </c>
      <c r="B23" s="30" t="s">
        <v>41</v>
      </c>
      <c r="C23" s="128" t="s">
        <v>22</v>
      </c>
      <c r="D23" s="131">
        <v>500</v>
      </c>
      <c r="E23" s="131">
        <v>5.78</v>
      </c>
      <c r="F23" s="129">
        <f t="shared" si="1"/>
        <v>2890</v>
      </c>
      <c r="H23" s="50">
        <v>5.78</v>
      </c>
    </row>
    <row r="24" spans="1:8" ht="12.75">
      <c r="A24" s="91" t="s">
        <v>39</v>
      </c>
      <c r="B24" s="30" t="s">
        <v>188</v>
      </c>
      <c r="C24" s="128" t="s">
        <v>22</v>
      </c>
      <c r="D24" s="131"/>
      <c r="E24" s="131">
        <v>1.4</v>
      </c>
      <c r="F24" s="129">
        <f t="shared" si="1"/>
        <v>0</v>
      </c>
      <c r="H24" s="50">
        <v>1.4</v>
      </c>
    </row>
    <row r="25" spans="1:8" ht="25.5">
      <c r="A25" s="87" t="s">
        <v>156</v>
      </c>
      <c r="B25" s="66" t="s">
        <v>157</v>
      </c>
      <c r="C25" s="120" t="s">
        <v>49</v>
      </c>
      <c r="D25" s="121"/>
      <c r="E25" s="121">
        <v>0.3</v>
      </c>
      <c r="F25" s="129">
        <f t="shared" si="1"/>
        <v>0</v>
      </c>
      <c r="H25" s="50">
        <v>0.3</v>
      </c>
    </row>
    <row r="26" spans="1:8" ht="25.5">
      <c r="A26" s="122" t="s">
        <v>66</v>
      </c>
      <c r="B26" s="30" t="s">
        <v>26</v>
      </c>
      <c r="C26" s="8" t="s">
        <v>22</v>
      </c>
      <c r="D26" s="123">
        <v>430</v>
      </c>
      <c r="E26" s="123">
        <v>5.61</v>
      </c>
      <c r="F26" s="129">
        <f t="shared" si="1"/>
        <v>2412.3</v>
      </c>
      <c r="H26" s="50">
        <v>5.61</v>
      </c>
    </row>
    <row r="27" spans="1:8" ht="38.25">
      <c r="A27" s="91" t="s">
        <v>27</v>
      </c>
      <c r="B27" s="66" t="s">
        <v>153</v>
      </c>
      <c r="C27" s="8" t="s">
        <v>49</v>
      </c>
      <c r="D27" s="123">
        <v>12720</v>
      </c>
      <c r="E27" s="123">
        <v>0.3</v>
      </c>
      <c r="F27" s="129">
        <f t="shared" si="1"/>
        <v>3816</v>
      </c>
      <c r="H27" s="50">
        <v>0.3</v>
      </c>
    </row>
    <row r="28" spans="1:8" ht="12.75">
      <c r="A28" s="91" t="s">
        <v>29</v>
      </c>
      <c r="B28" s="30" t="s">
        <v>28</v>
      </c>
      <c r="C28" s="128" t="s">
        <v>22</v>
      </c>
      <c r="D28" s="131">
        <v>200</v>
      </c>
      <c r="E28" s="131">
        <v>11.61</v>
      </c>
      <c r="F28" s="129">
        <f t="shared" si="1"/>
        <v>2322</v>
      </c>
      <c r="H28" s="50">
        <v>11.61</v>
      </c>
    </row>
    <row r="29" spans="1:8" ht="12.75">
      <c r="A29" s="91" t="s">
        <v>27</v>
      </c>
      <c r="B29" s="30" t="s">
        <v>169</v>
      </c>
      <c r="C29" s="128" t="s">
        <v>24</v>
      </c>
      <c r="D29" s="131">
        <v>10000</v>
      </c>
      <c r="E29" s="131">
        <v>0.27</v>
      </c>
      <c r="F29" s="129">
        <f t="shared" si="1"/>
        <v>2700</v>
      </c>
      <c r="H29" s="50">
        <v>0.27</v>
      </c>
    </row>
    <row r="30" spans="1:8" ht="12.75">
      <c r="A30" s="91" t="s">
        <v>159</v>
      </c>
      <c r="B30" s="30" t="s">
        <v>33</v>
      </c>
      <c r="C30" s="128" t="s">
        <v>22</v>
      </c>
      <c r="D30" s="131">
        <v>80</v>
      </c>
      <c r="E30" s="131">
        <v>14.42</v>
      </c>
      <c r="F30" s="129">
        <f t="shared" si="1"/>
        <v>1153.6</v>
      </c>
      <c r="H30" s="50">
        <v>14.42</v>
      </c>
    </row>
    <row r="31" spans="1:8" ht="12.75">
      <c r="A31" s="91" t="s">
        <v>27</v>
      </c>
      <c r="B31" s="30" t="s">
        <v>154</v>
      </c>
      <c r="C31" s="128" t="s">
        <v>49</v>
      </c>
      <c r="D31" s="131">
        <v>4000</v>
      </c>
      <c r="E31" s="131">
        <v>0.27</v>
      </c>
      <c r="F31" s="129">
        <f t="shared" si="1"/>
        <v>1080</v>
      </c>
      <c r="H31" s="50">
        <v>0.27</v>
      </c>
    </row>
    <row r="32" spans="1:8" ht="25.5">
      <c r="A32" s="94" t="s">
        <v>164</v>
      </c>
      <c r="B32" s="30" t="s">
        <v>165</v>
      </c>
      <c r="C32" s="128" t="s">
        <v>5</v>
      </c>
      <c r="D32" s="131">
        <v>0</v>
      </c>
      <c r="E32" s="131">
        <v>336.72</v>
      </c>
      <c r="F32" s="129">
        <f t="shared" si="1"/>
        <v>0</v>
      </c>
      <c r="H32" s="50">
        <v>336.72</v>
      </c>
    </row>
    <row r="33" spans="1:8" ht="25.5">
      <c r="A33" s="94" t="s">
        <v>164</v>
      </c>
      <c r="B33" s="30" t="s">
        <v>173</v>
      </c>
      <c r="C33" s="128" t="s">
        <v>5</v>
      </c>
      <c r="D33" s="131">
        <v>30</v>
      </c>
      <c r="E33" s="131">
        <v>604.66</v>
      </c>
      <c r="F33" s="129">
        <f>ROUND(D33*E33,2)</f>
        <v>18139.8</v>
      </c>
      <c r="H33" s="50">
        <v>604.66</v>
      </c>
    </row>
    <row r="34" spans="1:8" ht="12.75">
      <c r="A34" s="94" t="s">
        <v>46</v>
      </c>
      <c r="B34" s="30" t="s">
        <v>47</v>
      </c>
      <c r="C34" s="128" t="s">
        <v>22</v>
      </c>
      <c r="D34" s="131"/>
      <c r="E34" s="131">
        <v>12</v>
      </c>
      <c r="F34" s="129">
        <f t="shared" si="1"/>
        <v>0</v>
      </c>
      <c r="H34" s="50">
        <v>12</v>
      </c>
    </row>
    <row r="35" spans="1:8" ht="12.75">
      <c r="A35" s="91" t="s">
        <v>27</v>
      </c>
      <c r="B35" s="30" t="s">
        <v>155</v>
      </c>
      <c r="C35" s="128" t="s">
        <v>49</v>
      </c>
      <c r="D35" s="131"/>
      <c r="E35" s="131">
        <v>0.27</v>
      </c>
      <c r="F35" s="129">
        <f t="shared" si="1"/>
        <v>0</v>
      </c>
      <c r="H35" s="50">
        <v>0.27</v>
      </c>
    </row>
    <row r="36" spans="1:8" ht="25.5">
      <c r="A36" s="30" t="s">
        <v>142</v>
      </c>
      <c r="B36" s="30" t="s">
        <v>83</v>
      </c>
      <c r="C36" s="128" t="s">
        <v>22</v>
      </c>
      <c r="D36" s="131">
        <v>44</v>
      </c>
      <c r="E36" s="131">
        <v>207.98</v>
      </c>
      <c r="F36" s="129">
        <f t="shared" si="1"/>
        <v>9151.12</v>
      </c>
      <c r="H36" s="50">
        <v>207.98</v>
      </c>
    </row>
    <row r="37" spans="1:8" ht="25.5">
      <c r="A37" s="122" t="s">
        <v>45</v>
      </c>
      <c r="B37" s="30" t="s">
        <v>70</v>
      </c>
      <c r="C37" s="8" t="s">
        <v>71</v>
      </c>
      <c r="D37" s="123">
        <v>890</v>
      </c>
      <c r="E37" s="123">
        <v>2</v>
      </c>
      <c r="F37" s="129">
        <f t="shared" si="1"/>
        <v>1780</v>
      </c>
      <c r="H37" s="50">
        <v>2</v>
      </c>
    </row>
    <row r="38" spans="1:8" ht="12.75">
      <c r="A38" s="30" t="s">
        <v>88</v>
      </c>
      <c r="B38" s="30" t="s">
        <v>166</v>
      </c>
      <c r="C38" s="120" t="s">
        <v>22</v>
      </c>
      <c r="D38" s="121"/>
      <c r="E38" s="133">
        <v>16.04</v>
      </c>
      <c r="F38" s="129">
        <f t="shared" si="1"/>
        <v>0</v>
      </c>
      <c r="H38" s="50">
        <v>16.04</v>
      </c>
    </row>
    <row r="39" spans="1:8" ht="12.75">
      <c r="A39" s="91" t="s">
        <v>51</v>
      </c>
      <c r="B39" s="66" t="s">
        <v>171</v>
      </c>
      <c r="C39" s="120" t="s">
        <v>49</v>
      </c>
      <c r="D39" s="121"/>
      <c r="E39" s="121">
        <v>0.27</v>
      </c>
      <c r="F39" s="129">
        <f t="shared" si="1"/>
        <v>0</v>
      </c>
      <c r="H39" s="50">
        <v>0.27</v>
      </c>
    </row>
    <row r="40" spans="1:8" ht="12.75">
      <c r="A40" s="122" t="s">
        <v>42</v>
      </c>
      <c r="B40" s="30" t="s">
        <v>43</v>
      </c>
      <c r="C40" s="8" t="s">
        <v>22</v>
      </c>
      <c r="D40" s="123">
        <v>18</v>
      </c>
      <c r="E40" s="131">
        <v>56.4</v>
      </c>
      <c r="F40" s="129">
        <f t="shared" si="1"/>
        <v>1015.2</v>
      </c>
      <c r="H40" s="50">
        <v>56.4</v>
      </c>
    </row>
    <row r="41" spans="1:8" ht="12.75">
      <c r="A41" s="122" t="s">
        <v>51</v>
      </c>
      <c r="B41" s="30" t="s">
        <v>158</v>
      </c>
      <c r="C41" s="8" t="s">
        <v>49</v>
      </c>
      <c r="D41" s="123">
        <v>900</v>
      </c>
      <c r="E41" s="123">
        <v>0.27</v>
      </c>
      <c r="F41" s="129">
        <f t="shared" si="1"/>
        <v>243</v>
      </c>
      <c r="H41" s="50">
        <v>0.27</v>
      </c>
    </row>
    <row r="42" spans="1:8" ht="25.5">
      <c r="A42" s="131" t="s">
        <v>67</v>
      </c>
      <c r="B42" s="30" t="s">
        <v>132</v>
      </c>
      <c r="C42" s="8" t="s">
        <v>22</v>
      </c>
      <c r="D42" s="123">
        <v>12</v>
      </c>
      <c r="E42" s="123">
        <v>7.28</v>
      </c>
      <c r="F42" s="129">
        <f t="shared" si="1"/>
        <v>87.36</v>
      </c>
      <c r="H42" s="50">
        <v>7.64</v>
      </c>
    </row>
    <row r="43" spans="1:8" ht="38.25">
      <c r="A43" s="91" t="s">
        <v>133</v>
      </c>
      <c r="B43" s="30" t="s">
        <v>163</v>
      </c>
      <c r="C43" s="128" t="s">
        <v>22</v>
      </c>
      <c r="D43" s="131">
        <v>7.5</v>
      </c>
      <c r="E43" s="133">
        <v>180.89</v>
      </c>
      <c r="F43" s="129">
        <f t="shared" si="1"/>
        <v>1356.68</v>
      </c>
      <c r="H43" s="50">
        <v>180.89</v>
      </c>
    </row>
    <row r="44" spans="1:8" ht="12.75">
      <c r="A44" s="122" t="s">
        <v>59</v>
      </c>
      <c r="B44" s="30" t="s">
        <v>60</v>
      </c>
      <c r="C44" s="8" t="s">
        <v>22</v>
      </c>
      <c r="D44" s="123">
        <v>35</v>
      </c>
      <c r="E44" s="133">
        <v>125.96</v>
      </c>
      <c r="F44" s="129">
        <f t="shared" si="1"/>
        <v>4408.6</v>
      </c>
      <c r="H44" s="50">
        <v>125.96</v>
      </c>
    </row>
    <row r="45" spans="1:8" ht="12.75">
      <c r="A45" s="91" t="s">
        <v>160</v>
      </c>
      <c r="B45" s="30" t="s">
        <v>161</v>
      </c>
      <c r="C45" s="128" t="s">
        <v>22</v>
      </c>
      <c r="D45" s="131"/>
      <c r="E45" s="131">
        <v>159.02</v>
      </c>
      <c r="F45" s="129">
        <f t="shared" si="1"/>
        <v>0</v>
      </c>
      <c r="H45" s="50">
        <v>159.02</v>
      </c>
    </row>
    <row r="46" spans="1:8" ht="12.75">
      <c r="A46" s="91" t="s">
        <v>30</v>
      </c>
      <c r="B46" s="30" t="s">
        <v>31</v>
      </c>
      <c r="C46" s="128" t="s">
        <v>32</v>
      </c>
      <c r="D46" s="131">
        <v>300</v>
      </c>
      <c r="E46" s="131">
        <v>0.53</v>
      </c>
      <c r="F46" s="129">
        <f t="shared" si="1"/>
        <v>159</v>
      </c>
      <c r="H46" s="50">
        <v>0.53</v>
      </c>
    </row>
    <row r="47" spans="1:8" ht="25.5">
      <c r="A47" s="30" t="s">
        <v>48</v>
      </c>
      <c r="B47" s="30" t="s">
        <v>187</v>
      </c>
      <c r="C47" s="8" t="s">
        <v>34</v>
      </c>
      <c r="D47" s="123">
        <v>250</v>
      </c>
      <c r="E47" s="123">
        <v>20.27</v>
      </c>
      <c r="F47" s="129">
        <f t="shared" si="1"/>
        <v>5067.5</v>
      </c>
      <c r="H47" s="50">
        <v>20.27</v>
      </c>
    </row>
    <row r="48" spans="1:8" ht="25.5">
      <c r="A48" s="91" t="s">
        <v>50</v>
      </c>
      <c r="B48" s="66" t="s">
        <v>152</v>
      </c>
      <c r="C48" s="128" t="s">
        <v>49</v>
      </c>
      <c r="D48" s="131">
        <v>1890</v>
      </c>
      <c r="E48" s="131">
        <v>0.3</v>
      </c>
      <c r="F48" s="129">
        <f t="shared" si="1"/>
        <v>567</v>
      </c>
      <c r="H48" s="50">
        <v>0.3</v>
      </c>
    </row>
    <row r="49" spans="1:8" ht="12.75">
      <c r="A49" s="94" t="s">
        <v>52</v>
      </c>
      <c r="B49" s="30" t="s">
        <v>168</v>
      </c>
      <c r="C49" s="128" t="s">
        <v>5</v>
      </c>
      <c r="D49" s="131"/>
      <c r="E49" s="131">
        <v>1.47</v>
      </c>
      <c r="F49" s="129">
        <f t="shared" si="1"/>
        <v>0</v>
      </c>
      <c r="H49" s="50">
        <v>1.47</v>
      </c>
    </row>
    <row r="50" spans="1:8" ht="12.75">
      <c r="A50" s="91" t="s">
        <v>37</v>
      </c>
      <c r="B50" s="30" t="s">
        <v>174</v>
      </c>
      <c r="C50" s="8" t="s">
        <v>38</v>
      </c>
      <c r="D50" s="123">
        <v>8</v>
      </c>
      <c r="E50" s="131">
        <v>290.1</v>
      </c>
      <c r="F50" s="129">
        <f t="shared" si="1"/>
        <v>2320.8</v>
      </c>
      <c r="H50" s="50">
        <v>290.1</v>
      </c>
    </row>
    <row r="51" spans="1:6" ht="12.75">
      <c r="A51" s="91"/>
      <c r="B51" s="93"/>
      <c r="C51" s="128"/>
      <c r="D51" s="131"/>
      <c r="E51" s="131"/>
      <c r="F51" s="129"/>
    </row>
    <row r="52" spans="1:6" ht="12.75">
      <c r="A52" s="91"/>
      <c r="B52" s="93"/>
      <c r="C52" s="128"/>
      <c r="D52" s="131"/>
      <c r="E52" s="131"/>
      <c r="F52" s="129"/>
    </row>
    <row r="53" spans="1:6" ht="12.75">
      <c r="A53" s="91"/>
      <c r="B53" s="93"/>
      <c r="C53" s="128"/>
      <c r="D53" s="131"/>
      <c r="E53" s="131"/>
      <c r="F53" s="129"/>
    </row>
    <row r="54" spans="1:8" ht="12.75">
      <c r="A54" s="148"/>
      <c r="B54" s="149"/>
      <c r="C54" s="150"/>
      <c r="D54" s="326" t="s">
        <v>53</v>
      </c>
      <c r="E54" s="327"/>
      <c r="F54" s="151">
        <f>SUM(F12:F53)</f>
        <v>102978.01999999999</v>
      </c>
      <c r="H54" s="90"/>
    </row>
    <row r="56" spans="1:6" ht="12.75">
      <c r="A56" s="31" t="s">
        <v>18</v>
      </c>
      <c r="B56" s="29" t="s">
        <v>145</v>
      </c>
      <c r="C56" s="6" t="s">
        <v>19</v>
      </c>
      <c r="D56" s="72">
        <v>130</v>
      </c>
      <c r="E56" s="131">
        <v>22.63</v>
      </c>
      <c r="F56" s="7">
        <f>D56*E56</f>
        <v>2941.9</v>
      </c>
    </row>
    <row r="57" spans="1:6" ht="12.75">
      <c r="A57" s="31" t="s">
        <v>18</v>
      </c>
      <c r="B57" s="29" t="s">
        <v>145</v>
      </c>
      <c r="C57" s="6" t="s">
        <v>19</v>
      </c>
      <c r="D57" s="72">
        <v>14</v>
      </c>
      <c r="E57" s="131">
        <v>22.63</v>
      </c>
      <c r="F57" s="7">
        <v>303.24</v>
      </c>
    </row>
    <row r="58" spans="1:6" ht="12.75">
      <c r="A58" s="31" t="s">
        <v>18</v>
      </c>
      <c r="B58" s="29" t="s">
        <v>145</v>
      </c>
      <c r="C58" s="6" t="s">
        <v>19</v>
      </c>
      <c r="D58" s="72">
        <v>25</v>
      </c>
      <c r="E58" s="131">
        <v>22.63</v>
      </c>
      <c r="F58" s="7">
        <f>D58*E58</f>
        <v>565.75</v>
      </c>
    </row>
    <row r="59" spans="1:6" ht="12.75">
      <c r="A59" s="31" t="s">
        <v>35</v>
      </c>
      <c r="B59" s="29" t="s">
        <v>36</v>
      </c>
      <c r="C59" s="6" t="s">
        <v>22</v>
      </c>
      <c r="D59" s="72">
        <v>8.2</v>
      </c>
      <c r="E59" s="34">
        <v>42.67</v>
      </c>
      <c r="F59" s="7">
        <f>D59*E59</f>
        <v>349.894</v>
      </c>
    </row>
    <row r="60" spans="1:6" ht="12.75">
      <c r="A60" s="31" t="s">
        <v>35</v>
      </c>
      <c r="B60" s="29" t="s">
        <v>36</v>
      </c>
      <c r="C60" s="6" t="s">
        <v>22</v>
      </c>
      <c r="D60" s="72">
        <v>1.6</v>
      </c>
      <c r="E60" s="34">
        <v>42.67</v>
      </c>
      <c r="F60" s="7">
        <v>98.96000000000001</v>
      </c>
    </row>
    <row r="61" spans="1:6" ht="12.75">
      <c r="A61" s="31" t="s">
        <v>35</v>
      </c>
      <c r="B61" s="29" t="s">
        <v>36</v>
      </c>
      <c r="C61" s="6" t="s">
        <v>22</v>
      </c>
      <c r="D61" s="72">
        <v>2.6</v>
      </c>
      <c r="E61" s="34">
        <v>42.67</v>
      </c>
      <c r="F61" s="7">
        <f>D61*E61</f>
        <v>110.94200000000001</v>
      </c>
    </row>
    <row r="62" spans="1:6" ht="12.75">
      <c r="A62" s="31" t="s">
        <v>35</v>
      </c>
      <c r="B62" s="29" t="s">
        <v>36</v>
      </c>
      <c r="C62" s="33" t="s">
        <v>22</v>
      </c>
      <c r="D62" s="34">
        <v>50</v>
      </c>
      <c r="E62" s="34">
        <v>42.67</v>
      </c>
      <c r="F62" s="101">
        <f>+D62*E62</f>
        <v>2133.5</v>
      </c>
    </row>
    <row r="63" spans="1:6" ht="12.75">
      <c r="A63" s="31" t="s">
        <v>35</v>
      </c>
      <c r="B63" s="29" t="s">
        <v>36</v>
      </c>
      <c r="C63" s="33" t="s">
        <v>22</v>
      </c>
      <c r="D63" s="34">
        <v>45</v>
      </c>
      <c r="E63" s="34">
        <v>42.67</v>
      </c>
      <c r="F63" s="101">
        <f>+D63*E63</f>
        <v>1920.15</v>
      </c>
    </row>
    <row r="64" spans="1:6" ht="12.75">
      <c r="A64" s="31" t="s">
        <v>35</v>
      </c>
      <c r="B64" s="29" t="s">
        <v>36</v>
      </c>
      <c r="C64" s="6" t="s">
        <v>22</v>
      </c>
      <c r="D64" s="72">
        <v>3</v>
      </c>
      <c r="E64" s="34">
        <v>42.67</v>
      </c>
      <c r="F64" s="7">
        <f>D64*E64</f>
        <v>128.01</v>
      </c>
    </row>
    <row r="65" spans="1:6" ht="12.75">
      <c r="A65" s="31" t="s">
        <v>146</v>
      </c>
      <c r="B65" s="65" t="s">
        <v>147</v>
      </c>
      <c r="C65" s="33" t="s">
        <v>22</v>
      </c>
      <c r="D65" s="34">
        <f>180*0.15</f>
        <v>27</v>
      </c>
      <c r="E65" s="102">
        <v>15.9</v>
      </c>
      <c r="F65" s="101">
        <f>+D65*E65</f>
        <v>429.3</v>
      </c>
    </row>
    <row r="66" spans="1:6" ht="12.75">
      <c r="A66" s="31" t="s">
        <v>15</v>
      </c>
      <c r="B66" s="29" t="s">
        <v>16</v>
      </c>
      <c r="C66" s="6" t="s">
        <v>17</v>
      </c>
      <c r="D66" s="72">
        <v>0.5</v>
      </c>
      <c r="E66" s="34">
        <v>399.09</v>
      </c>
      <c r="F66" s="7">
        <f>D66*E66</f>
        <v>199.545</v>
      </c>
    </row>
    <row r="67" spans="1:6" ht="12.75">
      <c r="A67" s="31" t="s">
        <v>15</v>
      </c>
      <c r="B67" s="29" t="s">
        <v>16</v>
      </c>
      <c r="C67" s="6" t="s">
        <v>17</v>
      </c>
      <c r="D67" s="72">
        <v>0.3</v>
      </c>
      <c r="E67" s="34">
        <v>399.09</v>
      </c>
      <c r="F67" s="7">
        <v>114.207</v>
      </c>
    </row>
    <row r="68" spans="1:6" ht="12.75">
      <c r="A68" s="31" t="s">
        <v>15</v>
      </c>
      <c r="B68" s="29" t="s">
        <v>16</v>
      </c>
      <c r="C68" s="6" t="s">
        <v>17</v>
      </c>
      <c r="D68" s="72">
        <v>40</v>
      </c>
      <c r="E68" s="34">
        <v>399.09</v>
      </c>
      <c r="F68" s="7">
        <f>D68*E68</f>
        <v>15963.599999999999</v>
      </c>
    </row>
    <row r="69" spans="1:6" ht="12.75">
      <c r="A69" s="31" t="s">
        <v>15</v>
      </c>
      <c r="B69" s="29" t="s">
        <v>16</v>
      </c>
      <c r="C69" s="33" t="s">
        <v>17</v>
      </c>
      <c r="D69" s="34">
        <v>0.5</v>
      </c>
      <c r="E69" s="34">
        <v>399.09</v>
      </c>
      <c r="F69" s="101">
        <f>D69*E69</f>
        <v>199.545</v>
      </c>
    </row>
    <row r="70" spans="1:6" ht="12.75">
      <c r="A70" s="31" t="s">
        <v>15</v>
      </c>
      <c r="B70" s="29" t="s">
        <v>16</v>
      </c>
      <c r="C70" s="33" t="s">
        <v>17</v>
      </c>
      <c r="D70" s="34">
        <v>4.2</v>
      </c>
      <c r="E70" s="34">
        <v>399.09</v>
      </c>
      <c r="F70" s="101">
        <f>D70*E70</f>
        <v>1676.1779999999999</v>
      </c>
    </row>
    <row r="71" spans="1:6" ht="12.75">
      <c r="A71" s="31" t="s">
        <v>15</v>
      </c>
      <c r="B71" s="29" t="s">
        <v>16</v>
      </c>
      <c r="C71" s="6" t="s">
        <v>17</v>
      </c>
      <c r="D71" s="72">
        <v>0.4</v>
      </c>
      <c r="E71" s="34">
        <v>399.09</v>
      </c>
      <c r="F71" s="7">
        <f>D71*E71</f>
        <v>159.636</v>
      </c>
    </row>
    <row r="72" spans="1:6" ht="12.75">
      <c r="A72" s="31" t="s">
        <v>15</v>
      </c>
      <c r="B72" s="29" t="s">
        <v>16</v>
      </c>
      <c r="C72" s="33" t="s">
        <v>17</v>
      </c>
      <c r="D72" s="34">
        <v>1.15</v>
      </c>
      <c r="E72" s="34">
        <v>399.09</v>
      </c>
      <c r="F72" s="101">
        <f>+D72*E72</f>
        <v>458.95349999999996</v>
      </c>
    </row>
    <row r="73" spans="1:6" ht="12.75">
      <c r="A73" s="31" t="s">
        <v>20</v>
      </c>
      <c r="B73" s="29" t="s">
        <v>21</v>
      </c>
      <c r="C73" s="6" t="s">
        <v>22</v>
      </c>
      <c r="D73" s="72">
        <v>650</v>
      </c>
      <c r="E73" s="73">
        <v>1.41</v>
      </c>
      <c r="F73" s="7">
        <f>D73*E73</f>
        <v>916.5</v>
      </c>
    </row>
    <row r="74" spans="1:6" ht="12.75">
      <c r="A74" s="31" t="s">
        <v>20</v>
      </c>
      <c r="B74" s="29" t="s">
        <v>21</v>
      </c>
      <c r="C74" s="6" t="s">
        <v>22</v>
      </c>
      <c r="D74" s="72">
        <v>80</v>
      </c>
      <c r="E74" s="73">
        <v>1.41</v>
      </c>
      <c r="F74" s="7">
        <v>154.4</v>
      </c>
    </row>
    <row r="75" spans="1:6" ht="12.75">
      <c r="A75" s="31" t="s">
        <v>20</v>
      </c>
      <c r="B75" s="29" t="s">
        <v>21</v>
      </c>
      <c r="C75" s="6" t="s">
        <v>22</v>
      </c>
      <c r="D75" s="72">
        <v>90</v>
      </c>
      <c r="E75" s="73">
        <v>1.41</v>
      </c>
      <c r="F75" s="7">
        <f>D75*E75</f>
        <v>126.89999999999999</v>
      </c>
    </row>
    <row r="76" spans="1:6" ht="12.75">
      <c r="A76" s="31" t="s">
        <v>20</v>
      </c>
      <c r="B76" s="29" t="s">
        <v>21</v>
      </c>
      <c r="C76" s="33" t="s">
        <v>22</v>
      </c>
      <c r="D76" s="34">
        <v>40</v>
      </c>
      <c r="E76" s="73">
        <v>1.41</v>
      </c>
      <c r="F76" s="101">
        <f>D76*E76</f>
        <v>56.4</v>
      </c>
    </row>
    <row r="77" spans="1:6" ht="12.75">
      <c r="A77" s="31" t="s">
        <v>20</v>
      </c>
      <c r="B77" s="29" t="s">
        <v>21</v>
      </c>
      <c r="C77" s="33" t="s">
        <v>22</v>
      </c>
      <c r="D77" s="102">
        <v>500000</v>
      </c>
      <c r="E77" s="73">
        <v>1.41</v>
      </c>
      <c r="F77" s="101">
        <f>D77*E77</f>
        <v>705000</v>
      </c>
    </row>
    <row r="78" spans="1:6" ht="12.75">
      <c r="A78" s="31" t="s">
        <v>20</v>
      </c>
      <c r="B78" s="29" t="s">
        <v>21</v>
      </c>
      <c r="C78" s="6" t="s">
        <v>22</v>
      </c>
      <c r="D78" s="72">
        <v>90</v>
      </c>
      <c r="E78" s="73">
        <v>1.41</v>
      </c>
      <c r="F78" s="7">
        <f>D78*E78</f>
        <v>126.89999999999999</v>
      </c>
    </row>
    <row r="79" spans="1:6" ht="12.75">
      <c r="A79" s="31" t="s">
        <v>150</v>
      </c>
      <c r="B79" s="29" t="s">
        <v>41</v>
      </c>
      <c r="C79" s="33" t="s">
        <v>22</v>
      </c>
      <c r="D79" s="34">
        <v>300</v>
      </c>
      <c r="E79" s="102">
        <v>5.92</v>
      </c>
      <c r="F79" s="101">
        <f>+D79*E79</f>
        <v>1776</v>
      </c>
    </row>
    <row r="80" spans="1:6" ht="12.75">
      <c r="A80" s="31" t="s">
        <v>150</v>
      </c>
      <c r="B80" s="29" t="s">
        <v>41</v>
      </c>
      <c r="C80" s="33" t="s">
        <v>22</v>
      </c>
      <c r="D80" s="34">
        <v>250</v>
      </c>
      <c r="E80" s="102">
        <v>5.92</v>
      </c>
      <c r="F80" s="101">
        <f>+D80*E80</f>
        <v>1480</v>
      </c>
    </row>
    <row r="81" spans="1:6" ht="25.5">
      <c r="A81" s="34" t="s">
        <v>67</v>
      </c>
      <c r="B81" s="29" t="s">
        <v>132</v>
      </c>
      <c r="C81" s="11" t="s">
        <v>22</v>
      </c>
      <c r="D81" s="78">
        <v>13200</v>
      </c>
      <c r="E81" s="78">
        <v>7.28</v>
      </c>
      <c r="F81" s="103">
        <f>D81*E81</f>
        <v>96096</v>
      </c>
    </row>
    <row r="82" spans="1:6" ht="12.75">
      <c r="A82" s="31" t="s">
        <v>20</v>
      </c>
      <c r="B82" s="29" t="s">
        <v>21</v>
      </c>
      <c r="C82" s="33" t="s">
        <v>22</v>
      </c>
      <c r="D82" s="34">
        <v>500</v>
      </c>
      <c r="E82" s="34">
        <v>1.41</v>
      </c>
      <c r="F82" s="35">
        <f>+D82*E82</f>
        <v>705</v>
      </c>
    </row>
    <row r="83" spans="1:6" ht="12.75">
      <c r="A83" s="31" t="s">
        <v>150</v>
      </c>
      <c r="B83" s="29" t="s">
        <v>41</v>
      </c>
      <c r="C83" s="6" t="s">
        <v>22</v>
      </c>
      <c r="D83" s="72">
        <v>250</v>
      </c>
      <c r="E83" s="73">
        <v>5.92</v>
      </c>
      <c r="F83" s="7">
        <f>D83*E83</f>
        <v>1480</v>
      </c>
    </row>
    <row r="84" spans="1:6" ht="12.75">
      <c r="A84" s="31" t="s">
        <v>150</v>
      </c>
      <c r="B84" s="29" t="s">
        <v>41</v>
      </c>
      <c r="C84" s="6" t="s">
        <v>22</v>
      </c>
      <c r="D84" s="72">
        <v>480</v>
      </c>
      <c r="E84" s="73">
        <v>5.92</v>
      </c>
      <c r="F84" s="7">
        <v>5328</v>
      </c>
    </row>
    <row r="85" spans="1:6" ht="12.75">
      <c r="A85" s="31" t="s">
        <v>150</v>
      </c>
      <c r="B85" s="29" t="s">
        <v>41</v>
      </c>
      <c r="C85" s="6" t="s">
        <v>22</v>
      </c>
      <c r="D85" s="72">
        <v>480</v>
      </c>
      <c r="E85" s="73">
        <v>5.92</v>
      </c>
      <c r="F85" s="7">
        <f>D85*E85</f>
        <v>2841.6</v>
      </c>
    </row>
    <row r="86" spans="1:6" ht="12.75">
      <c r="A86" s="31" t="s">
        <v>150</v>
      </c>
      <c r="B86" s="29" t="s">
        <v>41</v>
      </c>
      <c r="C86" s="6" t="s">
        <v>22</v>
      </c>
      <c r="D86" s="72">
        <v>40</v>
      </c>
      <c r="E86" s="73">
        <v>5.92</v>
      </c>
      <c r="F86" s="7">
        <f>D86*E86</f>
        <v>236.8</v>
      </c>
    </row>
    <row r="87" spans="1:6" ht="25.5">
      <c r="A87" s="34" t="s">
        <v>67</v>
      </c>
      <c r="B87" s="29" t="s">
        <v>132</v>
      </c>
      <c r="C87" s="6" t="s">
        <v>22</v>
      </c>
      <c r="D87" s="72">
        <v>320</v>
      </c>
      <c r="E87" s="78">
        <v>7.28</v>
      </c>
      <c r="F87" s="7">
        <f>D87*E87</f>
        <v>2329.6</v>
      </c>
    </row>
    <row r="88" spans="1:6" ht="25.5">
      <c r="A88" s="34" t="s">
        <v>67</v>
      </c>
      <c r="B88" s="29" t="s">
        <v>132</v>
      </c>
      <c r="C88" s="6" t="s">
        <v>22</v>
      </c>
      <c r="D88" s="72">
        <v>12</v>
      </c>
      <c r="E88" s="78">
        <v>7.28</v>
      </c>
      <c r="F88" s="7">
        <v>83.64</v>
      </c>
    </row>
    <row r="89" spans="1:6" ht="25.5">
      <c r="A89" s="34" t="s">
        <v>67</v>
      </c>
      <c r="B89" s="29" t="s">
        <v>132</v>
      </c>
      <c r="C89" s="6" t="s">
        <v>22</v>
      </c>
      <c r="D89" s="72">
        <v>12</v>
      </c>
      <c r="E89" s="78">
        <v>7.28</v>
      </c>
      <c r="F89" s="7">
        <f>D89*E89</f>
        <v>87.36</v>
      </c>
    </row>
    <row r="90" spans="1:6" ht="25.5">
      <c r="A90" s="34" t="s">
        <v>67</v>
      </c>
      <c r="B90" s="29" t="s">
        <v>132</v>
      </c>
      <c r="C90" s="6" t="s">
        <v>22</v>
      </c>
      <c r="D90" s="72">
        <v>30</v>
      </c>
      <c r="E90" s="78">
        <v>7.28</v>
      </c>
      <c r="F90" s="7">
        <f>D90*E90</f>
        <v>218.4</v>
      </c>
    </row>
    <row r="91" spans="1:6" ht="25.5">
      <c r="A91" s="34" t="s">
        <v>67</v>
      </c>
      <c r="B91" s="29" t="s">
        <v>132</v>
      </c>
      <c r="C91" s="33" t="s">
        <v>22</v>
      </c>
      <c r="D91" s="34">
        <v>1153.5</v>
      </c>
      <c r="E91" s="78">
        <v>7.28</v>
      </c>
      <c r="F91" s="101">
        <f>+D91*E91</f>
        <v>8397.48</v>
      </c>
    </row>
    <row r="92" spans="1:6" ht="25.5">
      <c r="A92" s="87" t="s">
        <v>156</v>
      </c>
      <c r="B92" s="65" t="s">
        <v>157</v>
      </c>
      <c r="C92" s="6" t="s">
        <v>49</v>
      </c>
      <c r="D92" s="72">
        <f>(650+250+320)*20</f>
        <v>24400</v>
      </c>
      <c r="E92" s="73">
        <v>0.37</v>
      </c>
      <c r="F92" s="7">
        <f>D92*E92</f>
        <v>9028</v>
      </c>
    </row>
    <row r="93" spans="1:6" ht="25.5">
      <c r="A93" s="87" t="s">
        <v>156</v>
      </c>
      <c r="B93" s="65" t="s">
        <v>157</v>
      </c>
      <c r="C93" s="6" t="s">
        <v>49</v>
      </c>
      <c r="D93" s="72">
        <v>11472</v>
      </c>
      <c r="E93" s="73">
        <v>0.37</v>
      </c>
      <c r="F93" s="7">
        <v>3212.1600000000003</v>
      </c>
    </row>
    <row r="94" spans="1:6" ht="25.5">
      <c r="A94" s="87" t="s">
        <v>156</v>
      </c>
      <c r="B94" s="65" t="s">
        <v>157</v>
      </c>
      <c r="C94" s="6" t="s">
        <v>49</v>
      </c>
      <c r="D94" s="72">
        <v>11472</v>
      </c>
      <c r="E94" s="73">
        <v>0.37</v>
      </c>
      <c r="F94" s="7">
        <f>D94*E94</f>
        <v>4244.64</v>
      </c>
    </row>
    <row r="95" spans="1:6" ht="25.5">
      <c r="A95" s="87" t="s">
        <v>156</v>
      </c>
      <c r="B95" s="65" t="s">
        <v>157</v>
      </c>
      <c r="C95" s="33" t="s">
        <v>24</v>
      </c>
      <c r="D95" s="34">
        <f>40*10</f>
        <v>400</v>
      </c>
      <c r="E95" s="73">
        <v>0.37</v>
      </c>
      <c r="F95" s="101">
        <f>D95*E95</f>
        <v>148</v>
      </c>
    </row>
    <row r="96" spans="1:6" ht="25.5">
      <c r="A96" s="87" t="s">
        <v>156</v>
      </c>
      <c r="B96" s="65" t="s">
        <v>157</v>
      </c>
      <c r="C96" s="33" t="s">
        <v>24</v>
      </c>
      <c r="D96" s="34">
        <f>+D95*10</f>
        <v>4000</v>
      </c>
      <c r="E96" s="73">
        <v>0.37</v>
      </c>
      <c r="F96" s="101">
        <f>D96*E96</f>
        <v>1480</v>
      </c>
    </row>
    <row r="97" spans="1:6" ht="25.5">
      <c r="A97" s="87" t="s">
        <v>156</v>
      </c>
      <c r="B97" s="65" t="s">
        <v>157</v>
      </c>
      <c r="C97" s="33" t="s">
        <v>49</v>
      </c>
      <c r="D97" s="34">
        <v>30000</v>
      </c>
      <c r="E97" s="73">
        <v>0.37</v>
      </c>
      <c r="F97" s="101">
        <f>+D97*E97</f>
        <v>11100</v>
      </c>
    </row>
    <row r="98" spans="1:6" ht="25.5">
      <c r="A98" s="87" t="s">
        <v>156</v>
      </c>
      <c r="B98" s="65" t="s">
        <v>157</v>
      </c>
      <c r="C98" s="6" t="s">
        <v>49</v>
      </c>
      <c r="D98" s="72">
        <f>163*20</f>
        <v>3260</v>
      </c>
      <c r="E98" s="73">
        <v>0.37</v>
      </c>
      <c r="F98" s="7">
        <f>D98*E98</f>
        <v>1206.2</v>
      </c>
    </row>
    <row r="99" spans="1:6" ht="25.5">
      <c r="A99" s="87" t="s">
        <v>156</v>
      </c>
      <c r="B99" s="65" t="s">
        <v>157</v>
      </c>
      <c r="C99" s="33" t="s">
        <v>24</v>
      </c>
      <c r="D99" s="34">
        <f>+D98*10</f>
        <v>32600</v>
      </c>
      <c r="E99" s="73">
        <v>0.37</v>
      </c>
      <c r="F99" s="101">
        <f>+D99*E99</f>
        <v>12062</v>
      </c>
    </row>
    <row r="100" spans="1:6" ht="25.5">
      <c r="A100" s="31" t="s">
        <v>50</v>
      </c>
      <c r="B100" s="65" t="s">
        <v>152</v>
      </c>
      <c r="C100" s="6" t="s">
        <v>49</v>
      </c>
      <c r="D100" s="72">
        <f>250*50</f>
        <v>12500</v>
      </c>
      <c r="E100" s="73">
        <v>0.3</v>
      </c>
      <c r="F100" s="7">
        <f>D100*E100</f>
        <v>3750</v>
      </c>
    </row>
    <row r="101" spans="1:6" ht="25.5">
      <c r="A101" s="31" t="s">
        <v>50</v>
      </c>
      <c r="B101" s="65" t="s">
        <v>152</v>
      </c>
      <c r="C101" s="6" t="s">
        <v>49</v>
      </c>
      <c r="D101" s="72">
        <v>1875</v>
      </c>
      <c r="E101" s="73">
        <v>0.3</v>
      </c>
      <c r="F101" s="7">
        <v>517.3666564214411</v>
      </c>
    </row>
    <row r="102" spans="1:6" ht="25.5">
      <c r="A102" s="31" t="s">
        <v>50</v>
      </c>
      <c r="B102" s="65" t="s">
        <v>152</v>
      </c>
      <c r="C102" s="6" t="s">
        <v>49</v>
      </c>
      <c r="D102" s="72">
        <v>1875</v>
      </c>
      <c r="E102" s="73">
        <v>0.3</v>
      </c>
      <c r="F102" s="7">
        <f>D102*E102</f>
        <v>562.5</v>
      </c>
    </row>
    <row r="103" spans="1:6" ht="25.5">
      <c r="A103" s="31" t="s">
        <v>50</v>
      </c>
      <c r="B103" s="65" t="s">
        <v>152</v>
      </c>
      <c r="C103" s="33" t="s">
        <v>49</v>
      </c>
      <c r="D103" s="34">
        <v>2137.5</v>
      </c>
      <c r="E103" s="73">
        <v>0.3</v>
      </c>
      <c r="F103" s="101">
        <f>+D103*E103</f>
        <v>641.25</v>
      </c>
    </row>
    <row r="104" spans="1:6" ht="25.5">
      <c r="A104" s="31" t="s">
        <v>50</v>
      </c>
      <c r="B104" s="65" t="s">
        <v>152</v>
      </c>
      <c r="C104" s="6" t="s">
        <v>49</v>
      </c>
      <c r="D104" s="74">
        <f>150</f>
        <v>150</v>
      </c>
      <c r="E104" s="73">
        <v>0.3</v>
      </c>
      <c r="F104" s="7">
        <f>D104*E104</f>
        <v>45</v>
      </c>
    </row>
    <row r="105" spans="1:6" ht="38.25">
      <c r="A105" s="31" t="s">
        <v>27</v>
      </c>
      <c r="B105" s="65" t="s">
        <v>153</v>
      </c>
      <c r="C105" s="6" t="s">
        <v>49</v>
      </c>
      <c r="D105" s="72">
        <f>D104*50</f>
        <v>7500</v>
      </c>
      <c r="E105" s="73">
        <v>0.3</v>
      </c>
      <c r="F105" s="7">
        <f>D105*E105</f>
        <v>2250</v>
      </c>
    </row>
    <row r="106" spans="1:6" ht="12.75">
      <c r="A106" s="31" t="s">
        <v>27</v>
      </c>
      <c r="B106" s="65" t="s">
        <v>179</v>
      </c>
      <c r="C106" s="6" t="s">
        <v>49</v>
      </c>
      <c r="D106" s="72">
        <f>550*50</f>
        <v>27500</v>
      </c>
      <c r="E106" s="73">
        <v>0.27</v>
      </c>
      <c r="F106" s="7">
        <f>D106*E106</f>
        <v>7425.000000000001</v>
      </c>
    </row>
    <row r="107" spans="1:6" ht="12.75">
      <c r="A107" s="31" t="s">
        <v>27</v>
      </c>
      <c r="B107" s="65" t="s">
        <v>179</v>
      </c>
      <c r="C107" s="6" t="s">
        <v>49</v>
      </c>
      <c r="D107" s="72">
        <f>D106*50</f>
        <v>1375000</v>
      </c>
      <c r="E107" s="73">
        <v>0.27</v>
      </c>
      <c r="F107" s="7">
        <f>D107*E107</f>
        <v>371250</v>
      </c>
    </row>
    <row r="108" spans="1:6" ht="39" thickBot="1">
      <c r="A108" s="31" t="s">
        <v>27</v>
      </c>
      <c r="B108" s="65" t="s">
        <v>153</v>
      </c>
      <c r="C108" s="9" t="s">
        <v>49</v>
      </c>
      <c r="D108" s="79">
        <v>300</v>
      </c>
      <c r="E108" s="80">
        <v>0.3</v>
      </c>
      <c r="F108" s="10">
        <f>D108*E108</f>
        <v>90</v>
      </c>
    </row>
    <row r="109" spans="1:6" ht="39" thickTop="1">
      <c r="A109" s="31" t="s">
        <v>27</v>
      </c>
      <c r="B109" s="65" t="s">
        <v>153</v>
      </c>
      <c r="C109" s="6" t="s">
        <v>49</v>
      </c>
      <c r="D109" s="72">
        <v>90000</v>
      </c>
      <c r="E109" s="73">
        <v>0.3</v>
      </c>
      <c r="F109" s="7">
        <v>25200.000000000004</v>
      </c>
    </row>
    <row r="110" spans="1:6" ht="12.75">
      <c r="A110" s="31" t="s">
        <v>27</v>
      </c>
      <c r="B110" s="65" t="s">
        <v>179</v>
      </c>
      <c r="C110" s="6" t="s">
        <v>49</v>
      </c>
      <c r="D110" s="72">
        <v>4000</v>
      </c>
      <c r="E110" s="73" t="s">
        <v>180</v>
      </c>
      <c r="F110" s="7">
        <v>1120</v>
      </c>
    </row>
    <row r="111" spans="1:6" ht="12.75">
      <c r="A111" s="31" t="s">
        <v>27</v>
      </c>
      <c r="B111" s="29" t="s">
        <v>154</v>
      </c>
      <c r="C111" s="6" t="s">
        <v>49</v>
      </c>
      <c r="D111" s="72">
        <v>9000</v>
      </c>
      <c r="E111" s="73" t="s">
        <v>180</v>
      </c>
      <c r="F111" s="7">
        <v>2520.0000000000005</v>
      </c>
    </row>
    <row r="112" spans="1:6" ht="38.25">
      <c r="A112" s="31" t="s">
        <v>27</v>
      </c>
      <c r="B112" s="65" t="s">
        <v>153</v>
      </c>
      <c r="C112" s="6" t="s">
        <v>49</v>
      </c>
      <c r="D112" s="72">
        <v>16185</v>
      </c>
      <c r="E112" s="73">
        <v>0.3</v>
      </c>
      <c r="F112" s="7">
        <v>4531.8</v>
      </c>
    </row>
    <row r="113" spans="1:6" ht="38.25">
      <c r="A113" s="31" t="s">
        <v>27</v>
      </c>
      <c r="B113" s="65" t="s">
        <v>153</v>
      </c>
      <c r="C113" s="6" t="s">
        <v>49</v>
      </c>
      <c r="D113" s="72">
        <v>90000</v>
      </c>
      <c r="E113" s="73">
        <v>0.3</v>
      </c>
      <c r="F113" s="7">
        <f aca="true" t="shared" si="2" ref="F113:F118">D113*E113</f>
        <v>27000</v>
      </c>
    </row>
    <row r="114" spans="1:6" ht="12.75">
      <c r="A114" s="31" t="s">
        <v>27</v>
      </c>
      <c r="B114" s="65" t="s">
        <v>179</v>
      </c>
      <c r="C114" s="6" t="s">
        <v>49</v>
      </c>
      <c r="D114" s="72">
        <v>4000</v>
      </c>
      <c r="E114" s="73">
        <v>0.27</v>
      </c>
      <c r="F114" s="7">
        <f t="shared" si="2"/>
        <v>1080</v>
      </c>
    </row>
    <row r="115" spans="1:6" ht="12.75">
      <c r="A115" s="31" t="s">
        <v>27</v>
      </c>
      <c r="B115" s="65" t="s">
        <v>170</v>
      </c>
      <c r="C115" s="6" t="s">
        <v>49</v>
      </c>
      <c r="D115" s="72">
        <f>200*50</f>
        <v>10000</v>
      </c>
      <c r="E115" s="73">
        <v>0.27</v>
      </c>
      <c r="F115" s="7">
        <f t="shared" si="2"/>
        <v>2700</v>
      </c>
    </row>
    <row r="116" spans="1:6" ht="38.25">
      <c r="A116" s="31" t="s">
        <v>27</v>
      </c>
      <c r="B116" s="65" t="s">
        <v>153</v>
      </c>
      <c r="C116" s="6" t="s">
        <v>49</v>
      </c>
      <c r="D116" s="72">
        <f>D115*30</f>
        <v>300000</v>
      </c>
      <c r="E116" s="73">
        <v>0.3</v>
      </c>
      <c r="F116" s="7">
        <f t="shared" si="2"/>
        <v>90000</v>
      </c>
    </row>
    <row r="117" spans="1:6" ht="38.25">
      <c r="A117" s="31" t="s">
        <v>27</v>
      </c>
      <c r="B117" s="65" t="s">
        <v>153</v>
      </c>
      <c r="C117" s="33" t="s">
        <v>24</v>
      </c>
      <c r="D117" s="34">
        <f>90000</f>
        <v>90000</v>
      </c>
      <c r="E117" s="102">
        <v>0.3</v>
      </c>
      <c r="F117" s="101">
        <f t="shared" si="2"/>
        <v>27000</v>
      </c>
    </row>
    <row r="118" spans="1:6" ht="12.75">
      <c r="A118" s="31" t="s">
        <v>29</v>
      </c>
      <c r="B118" s="29" t="s">
        <v>28</v>
      </c>
      <c r="C118" s="33" t="s">
        <v>22</v>
      </c>
      <c r="D118" s="34">
        <v>1000</v>
      </c>
      <c r="E118" s="102">
        <v>11.28</v>
      </c>
      <c r="F118" s="101">
        <f t="shared" si="2"/>
        <v>11280</v>
      </c>
    </row>
    <row r="119" spans="1:6" ht="12.75">
      <c r="A119" s="104" t="s">
        <v>27</v>
      </c>
      <c r="B119" s="29" t="s">
        <v>154</v>
      </c>
      <c r="C119" s="33" t="s">
        <v>49</v>
      </c>
      <c r="D119" s="34">
        <v>5700</v>
      </c>
      <c r="E119" s="102">
        <v>0.27</v>
      </c>
      <c r="F119" s="101">
        <f>+D119*E119</f>
        <v>1539</v>
      </c>
    </row>
    <row r="120" spans="1:6" ht="12.75">
      <c r="A120" s="104" t="s">
        <v>27</v>
      </c>
      <c r="B120" s="29" t="s">
        <v>181</v>
      </c>
      <c r="C120" s="33" t="s">
        <v>49</v>
      </c>
      <c r="D120" s="34">
        <v>2000</v>
      </c>
      <c r="E120" s="102">
        <v>0.27</v>
      </c>
      <c r="F120" s="101">
        <f>+D120*E120</f>
        <v>540</v>
      </c>
    </row>
    <row r="121" spans="1:6" ht="12.75">
      <c r="A121" s="104" t="s">
        <v>27</v>
      </c>
      <c r="B121" s="29" t="s">
        <v>182</v>
      </c>
      <c r="C121" s="33" t="s">
        <v>49</v>
      </c>
      <c r="D121" s="34">
        <v>193604.49</v>
      </c>
      <c r="E121" s="102">
        <v>0.27</v>
      </c>
      <c r="F121" s="101">
        <f>+D121*E121</f>
        <v>52273.2123</v>
      </c>
    </row>
    <row r="122" spans="1:6" ht="38.25">
      <c r="A122" s="31" t="s">
        <v>27</v>
      </c>
      <c r="B122" s="65" t="s">
        <v>153</v>
      </c>
      <c r="C122" s="33" t="s">
        <v>49</v>
      </c>
      <c r="D122" s="34">
        <v>28500</v>
      </c>
      <c r="E122" s="102">
        <v>0.3</v>
      </c>
      <c r="F122" s="101">
        <f>+D122*E122</f>
        <v>8550</v>
      </c>
    </row>
    <row r="123" spans="1:6" ht="38.25">
      <c r="A123" s="31" t="s">
        <v>27</v>
      </c>
      <c r="B123" s="65" t="s">
        <v>153</v>
      </c>
      <c r="C123" s="6" t="s">
        <v>49</v>
      </c>
      <c r="D123" s="72">
        <f>25*30</f>
        <v>750</v>
      </c>
      <c r="E123" s="73">
        <v>0.3</v>
      </c>
      <c r="F123" s="7">
        <f>D123*E123</f>
        <v>225</v>
      </c>
    </row>
    <row r="124" spans="1:6" ht="38.25">
      <c r="A124" s="31" t="s">
        <v>27</v>
      </c>
      <c r="B124" s="65" t="s">
        <v>153</v>
      </c>
      <c r="C124" s="6" t="s">
        <v>49</v>
      </c>
      <c r="D124" s="83">
        <f>+D123*30</f>
        <v>22500</v>
      </c>
      <c r="E124" s="73">
        <v>0.3</v>
      </c>
      <c r="F124" s="7">
        <f>D124*E124</f>
        <v>6750</v>
      </c>
    </row>
    <row r="125" spans="1:6" ht="12.75">
      <c r="A125" s="31" t="s">
        <v>51</v>
      </c>
      <c r="B125" s="65" t="s">
        <v>171</v>
      </c>
      <c r="C125" s="6" t="s">
        <v>49</v>
      </c>
      <c r="D125" s="72">
        <f>40*30</f>
        <v>1200</v>
      </c>
      <c r="E125" s="73">
        <v>0.27</v>
      </c>
      <c r="F125" s="7">
        <f>D125*E125</f>
        <v>324</v>
      </c>
    </row>
    <row r="126" spans="1:6" ht="12.75">
      <c r="A126" s="31" t="s">
        <v>51</v>
      </c>
      <c r="B126" s="65" t="s">
        <v>171</v>
      </c>
      <c r="C126" s="6" t="s">
        <v>125</v>
      </c>
      <c r="D126" s="83">
        <f>+D125*34</f>
        <v>40800</v>
      </c>
      <c r="E126" s="73">
        <v>0.27</v>
      </c>
      <c r="F126" s="7">
        <f>D126*E126</f>
        <v>11016</v>
      </c>
    </row>
    <row r="127" spans="1:6" ht="12.75">
      <c r="A127" s="5" t="s">
        <v>51</v>
      </c>
      <c r="B127" s="29" t="s">
        <v>158</v>
      </c>
      <c r="C127" s="6" t="s">
        <v>49</v>
      </c>
      <c r="D127" s="72">
        <f>50*50</f>
        <v>2500</v>
      </c>
      <c r="E127" s="73">
        <v>0.27</v>
      </c>
      <c r="F127" s="7">
        <f>D127*E127</f>
        <v>675</v>
      </c>
    </row>
    <row r="128" spans="1:6" ht="12.75">
      <c r="A128" s="5" t="s">
        <v>51</v>
      </c>
      <c r="B128" s="29" t="s">
        <v>158</v>
      </c>
      <c r="C128" s="6" t="s">
        <v>49</v>
      </c>
      <c r="D128" s="72">
        <v>900</v>
      </c>
      <c r="E128" s="73">
        <v>0.27</v>
      </c>
      <c r="F128" s="7">
        <v>252.00000000000003</v>
      </c>
    </row>
    <row r="129" spans="1:6" ht="12.75">
      <c r="A129" s="5" t="s">
        <v>51</v>
      </c>
      <c r="B129" s="29" t="s">
        <v>158</v>
      </c>
      <c r="C129" s="6" t="s">
        <v>49</v>
      </c>
      <c r="D129" s="72">
        <v>900</v>
      </c>
      <c r="E129" s="73">
        <v>0.27</v>
      </c>
      <c r="F129" s="7">
        <f>D129*E129</f>
        <v>243.00000000000003</v>
      </c>
    </row>
    <row r="130" spans="1:6" ht="12.75">
      <c r="A130" s="5" t="s">
        <v>51</v>
      </c>
      <c r="B130" s="29" t="s">
        <v>158</v>
      </c>
      <c r="C130" s="33" t="s">
        <v>24</v>
      </c>
      <c r="D130" s="102">
        <f>D129*50</f>
        <v>45000</v>
      </c>
      <c r="E130" s="73">
        <v>0.27</v>
      </c>
      <c r="F130" s="7">
        <f>D130*E130</f>
        <v>12150</v>
      </c>
    </row>
    <row r="131" spans="1:6" ht="12.75">
      <c r="A131" s="105" t="s">
        <v>183</v>
      </c>
      <c r="B131" s="29" t="s">
        <v>184</v>
      </c>
      <c r="C131" s="6" t="s">
        <v>34</v>
      </c>
      <c r="D131" s="64">
        <f>130*3</f>
        <v>390</v>
      </c>
      <c r="E131" s="73">
        <v>17.75</v>
      </c>
      <c r="F131" s="7">
        <f>D131*E131</f>
        <v>6922.5</v>
      </c>
    </row>
    <row r="132" spans="1:6" ht="25.5">
      <c r="A132" s="5" t="s">
        <v>66</v>
      </c>
      <c r="B132" s="29" t="s">
        <v>26</v>
      </c>
      <c r="C132" s="6" t="s">
        <v>22</v>
      </c>
      <c r="D132" s="72">
        <v>847.5</v>
      </c>
      <c r="E132" s="73">
        <v>18.23</v>
      </c>
      <c r="F132" s="7">
        <f>D132*E132</f>
        <v>15449.925000000001</v>
      </c>
    </row>
    <row r="133" spans="1:6" ht="25.5">
      <c r="A133" s="5" t="s">
        <v>66</v>
      </c>
      <c r="B133" s="29" t="s">
        <v>26</v>
      </c>
      <c r="C133" s="6" t="s">
        <v>22</v>
      </c>
      <c r="D133" s="72">
        <v>630</v>
      </c>
      <c r="E133" s="73">
        <v>18.23</v>
      </c>
      <c r="F133" s="7">
        <f>D133*E133</f>
        <v>11484.9</v>
      </c>
    </row>
    <row r="134" spans="1:6" ht="26.25" thickBot="1">
      <c r="A134" s="106" t="s">
        <v>66</v>
      </c>
      <c r="B134" s="29" t="s">
        <v>26</v>
      </c>
      <c r="C134" s="9" t="s">
        <v>22</v>
      </c>
      <c r="D134" s="79">
        <v>1800</v>
      </c>
      <c r="E134" s="80">
        <v>18.23</v>
      </c>
      <c r="F134" s="7">
        <v>32814</v>
      </c>
    </row>
    <row r="135" spans="1:6" ht="26.25" thickTop="1">
      <c r="A135" s="107" t="s">
        <v>66</v>
      </c>
      <c r="B135" s="29" t="s">
        <v>26</v>
      </c>
      <c r="C135" s="6" t="s">
        <v>22</v>
      </c>
      <c r="D135" s="72">
        <v>323.7</v>
      </c>
      <c r="E135" s="83">
        <v>18.23</v>
      </c>
      <c r="F135" s="108">
        <v>5901.0509999999995</v>
      </c>
    </row>
    <row r="136" spans="1:6" ht="25.5">
      <c r="A136" s="107" t="s">
        <v>66</v>
      </c>
      <c r="B136" s="29" t="s">
        <v>26</v>
      </c>
      <c r="C136" s="6" t="s">
        <v>22</v>
      </c>
      <c r="D136" s="72">
        <v>1800</v>
      </c>
      <c r="E136" s="83">
        <v>18.23</v>
      </c>
      <c r="F136" s="108">
        <f>D136*E136</f>
        <v>32814</v>
      </c>
    </row>
    <row r="137" spans="1:6" ht="25.5">
      <c r="A137" s="107" t="s">
        <v>66</v>
      </c>
      <c r="B137" s="29" t="s">
        <v>26</v>
      </c>
      <c r="C137" s="6" t="s">
        <v>22</v>
      </c>
      <c r="D137" s="72">
        <v>423.7</v>
      </c>
      <c r="E137" s="83">
        <v>18.23</v>
      </c>
      <c r="F137" s="108">
        <f>D137*E137</f>
        <v>7724.051</v>
      </c>
    </row>
    <row r="138" spans="1:6" ht="25.5">
      <c r="A138" s="107" t="s">
        <v>66</v>
      </c>
      <c r="B138" s="29" t="s">
        <v>26</v>
      </c>
      <c r="C138" s="6" t="s">
        <v>22</v>
      </c>
      <c r="D138" s="72">
        <v>25</v>
      </c>
      <c r="E138" s="83">
        <v>18.23</v>
      </c>
      <c r="F138" s="108">
        <f>D138*E138</f>
        <v>455.75</v>
      </c>
    </row>
    <row r="139" spans="1:6" ht="25.5">
      <c r="A139" s="107" t="s">
        <v>66</v>
      </c>
      <c r="B139" s="29" t="s">
        <v>26</v>
      </c>
      <c r="C139" s="6" t="s">
        <v>22</v>
      </c>
      <c r="D139" s="83">
        <v>8250</v>
      </c>
      <c r="E139" s="83">
        <v>18.23</v>
      </c>
      <c r="F139" s="108">
        <f>D139*E139</f>
        <v>150397.5</v>
      </c>
    </row>
    <row r="140" spans="1:6" ht="25.5">
      <c r="A140" s="31" t="s">
        <v>25</v>
      </c>
      <c r="B140" s="29" t="s">
        <v>26</v>
      </c>
      <c r="C140" s="33" t="s">
        <v>22</v>
      </c>
      <c r="D140" s="34">
        <v>2000</v>
      </c>
      <c r="E140" s="34">
        <v>5.57</v>
      </c>
      <c r="F140" s="35">
        <f>D140*E140</f>
        <v>11140</v>
      </c>
    </row>
    <row r="141" spans="1:6" ht="25.5">
      <c r="A141" s="31" t="s">
        <v>25</v>
      </c>
      <c r="B141" s="29" t="s">
        <v>26</v>
      </c>
      <c r="C141" s="33" t="s">
        <v>22</v>
      </c>
      <c r="D141" s="34">
        <v>300</v>
      </c>
      <c r="E141" s="34">
        <v>5.57</v>
      </c>
      <c r="F141" s="35">
        <f>+D141*E141</f>
        <v>1671</v>
      </c>
    </row>
    <row r="142" spans="1:6" ht="12.75">
      <c r="A142" s="107" t="s">
        <v>185</v>
      </c>
      <c r="B142" s="29" t="s">
        <v>186</v>
      </c>
      <c r="C142" s="6" t="s">
        <v>34</v>
      </c>
      <c r="D142" s="83">
        <v>19250</v>
      </c>
      <c r="E142" s="83">
        <v>2.87</v>
      </c>
      <c r="F142" s="108">
        <f>D142*E142</f>
        <v>55247.5</v>
      </c>
    </row>
    <row r="143" spans="1:6" ht="12.75">
      <c r="A143" s="88" t="s">
        <v>144</v>
      </c>
      <c r="B143" s="29" t="s">
        <v>68</v>
      </c>
      <c r="C143" s="6" t="s">
        <v>22</v>
      </c>
      <c r="D143" s="72">
        <v>550</v>
      </c>
      <c r="E143" s="28">
        <v>12.27</v>
      </c>
      <c r="F143" s="108">
        <f>D143*E143</f>
        <v>6748.5</v>
      </c>
    </row>
    <row r="144" spans="1:6" ht="12.75">
      <c r="A144" s="31" t="s">
        <v>29</v>
      </c>
      <c r="B144" s="29" t="s">
        <v>28</v>
      </c>
      <c r="C144" s="6" t="s">
        <v>22</v>
      </c>
      <c r="D144" s="72">
        <v>470</v>
      </c>
      <c r="E144" s="34">
        <v>11.61</v>
      </c>
      <c r="F144" s="108">
        <f>D144*E144</f>
        <v>5456.7</v>
      </c>
    </row>
    <row r="145" spans="1:6" ht="12.75">
      <c r="A145" s="88" t="s">
        <v>144</v>
      </c>
      <c r="B145" s="29" t="s">
        <v>68</v>
      </c>
      <c r="C145" s="6" t="s">
        <v>22</v>
      </c>
      <c r="D145" s="72">
        <v>80</v>
      </c>
      <c r="E145" s="28">
        <v>12.27</v>
      </c>
      <c r="F145" s="108">
        <v>1924</v>
      </c>
    </row>
    <row r="146" spans="1:6" ht="12.75">
      <c r="A146" s="31" t="s">
        <v>29</v>
      </c>
      <c r="B146" s="29" t="s">
        <v>28</v>
      </c>
      <c r="C146" s="6" t="s">
        <v>22</v>
      </c>
      <c r="D146" s="72">
        <v>180</v>
      </c>
      <c r="E146" s="34">
        <v>11.61</v>
      </c>
      <c r="F146" s="108">
        <v>4066.2</v>
      </c>
    </row>
    <row r="147" spans="1:6" ht="12.75">
      <c r="A147" s="88" t="s">
        <v>144</v>
      </c>
      <c r="B147" s="29" t="s">
        <v>68</v>
      </c>
      <c r="C147" s="6" t="s">
        <v>22</v>
      </c>
      <c r="D147" s="72">
        <v>80</v>
      </c>
      <c r="E147" s="28">
        <v>12.27</v>
      </c>
      <c r="F147" s="108">
        <f>D147*E147</f>
        <v>981.5999999999999</v>
      </c>
    </row>
    <row r="148" spans="1:6" ht="12.75">
      <c r="A148" s="31" t="s">
        <v>29</v>
      </c>
      <c r="B148" s="29" t="s">
        <v>28</v>
      </c>
      <c r="C148" s="6" t="s">
        <v>22</v>
      </c>
      <c r="D148" s="72">
        <v>200</v>
      </c>
      <c r="E148" s="34">
        <v>11.61</v>
      </c>
      <c r="F148" s="108">
        <f>D148*E148</f>
        <v>2322</v>
      </c>
    </row>
    <row r="149" spans="1:6" ht="12.75">
      <c r="A149" s="104" t="s">
        <v>27</v>
      </c>
      <c r="B149" s="29" t="s">
        <v>154</v>
      </c>
      <c r="C149" s="33" t="s">
        <v>24</v>
      </c>
      <c r="D149" s="34">
        <v>45000</v>
      </c>
      <c r="E149" s="34">
        <v>0.27</v>
      </c>
      <c r="F149" s="35">
        <f>D149*E149</f>
        <v>12150</v>
      </c>
    </row>
    <row r="150" spans="1:6" ht="12.75">
      <c r="A150" s="31" t="s">
        <v>159</v>
      </c>
      <c r="B150" s="29" t="s">
        <v>33</v>
      </c>
      <c r="C150" s="33" t="s">
        <v>22</v>
      </c>
      <c r="D150" s="34">
        <v>50</v>
      </c>
      <c r="E150" s="34">
        <v>14.42</v>
      </c>
      <c r="F150" s="35">
        <f>+D150*E150</f>
        <v>721</v>
      </c>
    </row>
    <row r="151" spans="1:6" ht="12.75">
      <c r="A151" s="31" t="s">
        <v>29</v>
      </c>
      <c r="B151" s="29" t="s">
        <v>28</v>
      </c>
      <c r="C151" s="33" t="s">
        <v>22</v>
      </c>
      <c r="D151" s="34">
        <v>200</v>
      </c>
      <c r="E151" s="34">
        <v>11.61</v>
      </c>
      <c r="F151" s="35">
        <f>+D151*E151</f>
        <v>2322</v>
      </c>
    </row>
    <row r="152" spans="1:6" ht="12.75">
      <c r="A152" s="107" t="s">
        <v>30</v>
      </c>
      <c r="B152" s="29" t="s">
        <v>31</v>
      </c>
      <c r="C152" s="6" t="s">
        <v>32</v>
      </c>
      <c r="D152" s="72">
        <v>400</v>
      </c>
      <c r="E152" s="83">
        <v>0.51</v>
      </c>
      <c r="F152" s="108">
        <f>D152*E152</f>
        <v>204</v>
      </c>
    </row>
    <row r="153" spans="1:6" ht="12.75">
      <c r="A153" s="107" t="s">
        <v>30</v>
      </c>
      <c r="B153" s="29" t="s">
        <v>31</v>
      </c>
      <c r="C153" s="6" t="s">
        <v>32</v>
      </c>
      <c r="D153" s="72">
        <v>300</v>
      </c>
      <c r="E153" s="83">
        <v>0.51</v>
      </c>
      <c r="F153" s="108">
        <v>153</v>
      </c>
    </row>
    <row r="154" spans="1:6" ht="12.75">
      <c r="A154" s="107" t="s">
        <v>30</v>
      </c>
      <c r="B154" s="29" t="s">
        <v>31</v>
      </c>
      <c r="C154" s="6" t="s">
        <v>32</v>
      </c>
      <c r="D154" s="72">
        <v>300</v>
      </c>
      <c r="E154" s="83">
        <v>0.51</v>
      </c>
      <c r="F154" s="108">
        <f>D154*E154</f>
        <v>153</v>
      </c>
    </row>
    <row r="155" spans="1:6" ht="25.5">
      <c r="A155" s="31" t="s">
        <v>30</v>
      </c>
      <c r="B155" s="29" t="s">
        <v>96</v>
      </c>
      <c r="C155" s="33" t="s">
        <v>22</v>
      </c>
      <c r="D155" s="34">
        <v>2.05</v>
      </c>
      <c r="E155" s="34">
        <v>138.98</v>
      </c>
      <c r="F155" s="35">
        <f>+D155*E155</f>
        <v>284.90899999999993</v>
      </c>
    </row>
    <row r="156" spans="1:6" ht="12.75">
      <c r="A156" s="31" t="s">
        <v>30</v>
      </c>
      <c r="B156" s="29" t="s">
        <v>31</v>
      </c>
      <c r="C156" s="33" t="s">
        <v>32</v>
      </c>
      <c r="D156" s="34">
        <v>200</v>
      </c>
      <c r="E156" s="34">
        <v>0.54</v>
      </c>
      <c r="F156" s="35">
        <f>+D156*E156</f>
        <v>108</v>
      </c>
    </row>
    <row r="157" spans="1:6" ht="12.75">
      <c r="A157" s="107" t="s">
        <v>30</v>
      </c>
      <c r="B157" s="29" t="s">
        <v>31</v>
      </c>
      <c r="C157" s="6" t="s">
        <v>32</v>
      </c>
      <c r="D157" s="72">
        <v>65</v>
      </c>
      <c r="E157" s="83">
        <v>0.51</v>
      </c>
      <c r="F157" s="108">
        <f>D157*E157</f>
        <v>33.15</v>
      </c>
    </row>
    <row r="158" spans="1:6" ht="25.5">
      <c r="A158" s="30" t="s">
        <v>48</v>
      </c>
      <c r="B158" s="29" t="s">
        <v>187</v>
      </c>
      <c r="C158" s="6" t="s">
        <v>34</v>
      </c>
      <c r="D158" s="72">
        <v>250</v>
      </c>
      <c r="E158" s="83">
        <v>20.27</v>
      </c>
      <c r="F158" s="108">
        <f>D158*E158</f>
        <v>5067.5</v>
      </c>
    </row>
    <row r="159" spans="1:6" ht="25.5">
      <c r="A159" s="30" t="s">
        <v>48</v>
      </c>
      <c r="B159" s="29" t="s">
        <v>187</v>
      </c>
      <c r="C159" s="6" t="s">
        <v>34</v>
      </c>
      <c r="D159" s="72">
        <v>250</v>
      </c>
      <c r="E159" s="83">
        <v>20.27</v>
      </c>
      <c r="F159" s="108">
        <v>3507.5</v>
      </c>
    </row>
    <row r="160" spans="1:6" ht="25.5">
      <c r="A160" s="30" t="s">
        <v>48</v>
      </c>
      <c r="B160" s="29" t="s">
        <v>187</v>
      </c>
      <c r="C160" s="6" t="s">
        <v>34</v>
      </c>
      <c r="D160" s="72">
        <v>250</v>
      </c>
      <c r="E160" s="83">
        <v>20.27</v>
      </c>
      <c r="F160" s="108">
        <f>D160*E160</f>
        <v>5067.5</v>
      </c>
    </row>
    <row r="161" spans="1:6" ht="12.75">
      <c r="A161" s="31" t="s">
        <v>160</v>
      </c>
      <c r="B161" s="29" t="s">
        <v>161</v>
      </c>
      <c r="C161" s="33" t="s">
        <v>22</v>
      </c>
      <c r="D161" s="34">
        <v>25</v>
      </c>
      <c r="E161" s="34">
        <v>159.02</v>
      </c>
      <c r="F161" s="35">
        <f>+D161*E161</f>
        <v>3975.5000000000005</v>
      </c>
    </row>
    <row r="162" spans="1:6" ht="25.5">
      <c r="A162" s="30" t="s">
        <v>48</v>
      </c>
      <c r="B162" s="29" t="s">
        <v>187</v>
      </c>
      <c r="C162" s="6" t="s">
        <v>34</v>
      </c>
      <c r="D162" s="72">
        <v>30</v>
      </c>
      <c r="E162" s="83">
        <v>20.27</v>
      </c>
      <c r="F162" s="108">
        <f>D162*E162</f>
        <v>608.1</v>
      </c>
    </row>
    <row r="163" spans="1:6" ht="38.25">
      <c r="A163" s="31" t="s">
        <v>133</v>
      </c>
      <c r="B163" s="29" t="s">
        <v>163</v>
      </c>
      <c r="C163" s="6" t="s">
        <v>22</v>
      </c>
      <c r="D163" s="72">
        <v>20.2</v>
      </c>
      <c r="E163" s="34">
        <v>180.89</v>
      </c>
      <c r="F163" s="108">
        <f>D163*E163</f>
        <v>3653.9779999999996</v>
      </c>
    </row>
    <row r="164" spans="1:6" ht="25.5">
      <c r="A164" s="31" t="s">
        <v>44</v>
      </c>
      <c r="B164" s="29" t="s">
        <v>162</v>
      </c>
      <c r="C164" s="8" t="s">
        <v>22</v>
      </c>
      <c r="D164" s="72">
        <v>60</v>
      </c>
      <c r="E164" s="83">
        <v>229.17</v>
      </c>
      <c r="F164" s="108">
        <f>D164*E164</f>
        <v>13750.199999999999</v>
      </c>
    </row>
    <row r="165" spans="1:6" ht="38.25">
      <c r="A165" s="31" t="s">
        <v>133</v>
      </c>
      <c r="B165" s="29" t="s">
        <v>163</v>
      </c>
      <c r="C165" s="6" t="s">
        <v>22</v>
      </c>
      <c r="D165" s="72">
        <v>7.2</v>
      </c>
      <c r="E165" s="34">
        <v>180.89</v>
      </c>
      <c r="F165" s="108">
        <v>1626.984</v>
      </c>
    </row>
    <row r="166" spans="1:6" ht="25.5">
      <c r="A166" s="31" t="s">
        <v>44</v>
      </c>
      <c r="B166" s="29" t="s">
        <v>162</v>
      </c>
      <c r="C166" s="8" t="s">
        <v>22</v>
      </c>
      <c r="D166" s="72">
        <v>22</v>
      </c>
      <c r="E166" s="34">
        <v>207.98</v>
      </c>
      <c r="F166" s="109">
        <v>5041.74</v>
      </c>
    </row>
    <row r="167" spans="1:6" ht="38.25">
      <c r="A167" s="31" t="s">
        <v>133</v>
      </c>
      <c r="B167" s="29" t="s">
        <v>163</v>
      </c>
      <c r="C167" s="6" t="s">
        <v>22</v>
      </c>
      <c r="D167" s="72">
        <v>7.2</v>
      </c>
      <c r="E167" s="34">
        <v>180.89</v>
      </c>
      <c r="F167" s="108">
        <f>D167*E167</f>
        <v>1302.408</v>
      </c>
    </row>
    <row r="168" spans="1:6" ht="25.5">
      <c r="A168" s="31" t="s">
        <v>44</v>
      </c>
      <c r="B168" s="29" t="s">
        <v>162</v>
      </c>
      <c r="C168" s="8" t="s">
        <v>22</v>
      </c>
      <c r="D168" s="72">
        <v>44</v>
      </c>
      <c r="E168" s="34">
        <v>207.98</v>
      </c>
      <c r="F168" s="108">
        <f>D168*E168</f>
        <v>9151.119999999999</v>
      </c>
    </row>
    <row r="169" spans="1:6" ht="38.25">
      <c r="A169" s="31" t="s">
        <v>133</v>
      </c>
      <c r="B169" s="29" t="s">
        <v>163</v>
      </c>
      <c r="C169" s="33" t="s">
        <v>22</v>
      </c>
      <c r="D169" s="34">
        <v>31.29</v>
      </c>
      <c r="E169" s="34">
        <v>180.89</v>
      </c>
      <c r="F169" s="35">
        <f>+D169*E169</f>
        <v>5660.048099999999</v>
      </c>
    </row>
    <row r="170" spans="1:6" ht="38.25">
      <c r="A170" s="31" t="s">
        <v>133</v>
      </c>
      <c r="B170" s="29" t="s">
        <v>163</v>
      </c>
      <c r="C170" s="33" t="s">
        <v>22</v>
      </c>
      <c r="D170" s="34">
        <v>24</v>
      </c>
      <c r="E170" s="34">
        <v>180.89</v>
      </c>
      <c r="F170" s="35">
        <f>+D170*E170</f>
        <v>4341.36</v>
      </c>
    </row>
    <row r="171" spans="1:6" ht="38.25">
      <c r="A171" s="107" t="s">
        <v>133</v>
      </c>
      <c r="B171" s="29" t="s">
        <v>163</v>
      </c>
      <c r="C171" s="6" t="s">
        <v>22</v>
      </c>
      <c r="D171" s="72">
        <v>7.2</v>
      </c>
      <c r="E171" s="34">
        <v>180.89</v>
      </c>
      <c r="F171" s="108">
        <f>D171*E171</f>
        <v>1302.408</v>
      </c>
    </row>
    <row r="172" spans="1:6" ht="25.5">
      <c r="A172" s="31" t="s">
        <v>44</v>
      </c>
      <c r="B172" s="29" t="s">
        <v>162</v>
      </c>
      <c r="C172" s="8" t="s">
        <v>22</v>
      </c>
      <c r="D172" s="72">
        <v>10</v>
      </c>
      <c r="E172" s="34">
        <v>207.98</v>
      </c>
      <c r="F172" s="7">
        <f>D172*E172</f>
        <v>2079.7999999999997</v>
      </c>
    </row>
    <row r="173" spans="1:6" ht="38.25">
      <c r="A173" s="31" t="s">
        <v>133</v>
      </c>
      <c r="B173" s="29" t="s">
        <v>163</v>
      </c>
      <c r="C173" s="33" t="s">
        <v>22</v>
      </c>
      <c r="D173" s="34">
        <v>1230.4</v>
      </c>
      <c r="E173" s="34">
        <v>180.89</v>
      </c>
      <c r="F173" s="101">
        <f>+D173*E173</f>
        <v>222567.056</v>
      </c>
    </row>
    <row r="174" spans="1:6" ht="12.75">
      <c r="A174" s="5" t="s">
        <v>59</v>
      </c>
      <c r="B174" s="29" t="s">
        <v>60</v>
      </c>
      <c r="C174" s="6" t="s">
        <v>22</v>
      </c>
      <c r="D174" s="72">
        <v>35</v>
      </c>
      <c r="E174" s="28">
        <v>125.96</v>
      </c>
      <c r="F174" s="7">
        <f>D174*E174</f>
        <v>4408.599999999999</v>
      </c>
    </row>
    <row r="175" spans="1:6" ht="12.75">
      <c r="A175" s="5" t="s">
        <v>59</v>
      </c>
      <c r="B175" s="29" t="s">
        <v>60</v>
      </c>
      <c r="C175" s="6" t="s">
        <v>22</v>
      </c>
      <c r="D175" s="72">
        <v>25</v>
      </c>
      <c r="E175" s="28">
        <v>125.96</v>
      </c>
      <c r="F175" s="7">
        <v>3350.98130535215</v>
      </c>
    </row>
    <row r="176" spans="1:6" ht="12.75">
      <c r="A176" s="5" t="s">
        <v>59</v>
      </c>
      <c r="B176" s="29" t="s">
        <v>60</v>
      </c>
      <c r="C176" s="6" t="s">
        <v>22</v>
      </c>
      <c r="D176" s="72">
        <v>35</v>
      </c>
      <c r="E176" s="28">
        <v>125.96</v>
      </c>
      <c r="F176" s="7">
        <f>D176*E176</f>
        <v>4408.599999999999</v>
      </c>
    </row>
    <row r="177" spans="1:6" ht="12.75">
      <c r="A177" s="5" t="s">
        <v>59</v>
      </c>
      <c r="B177" s="29" t="s">
        <v>60</v>
      </c>
      <c r="C177" s="6" t="s">
        <v>22</v>
      </c>
      <c r="D177" s="72">
        <v>6</v>
      </c>
      <c r="E177" s="28">
        <v>125.96</v>
      </c>
      <c r="F177" s="7">
        <f>D177*E177</f>
        <v>755.76</v>
      </c>
    </row>
    <row r="178" spans="1:6" ht="25.5">
      <c r="A178" s="5" t="s">
        <v>45</v>
      </c>
      <c r="B178" s="29" t="s">
        <v>69</v>
      </c>
      <c r="C178" s="6" t="s">
        <v>5</v>
      </c>
      <c r="D178" s="75">
        <v>130</v>
      </c>
      <c r="E178" s="76">
        <v>584.56</v>
      </c>
      <c r="F178" s="7">
        <f>D178*E178</f>
        <v>75992.79999999999</v>
      </c>
    </row>
    <row r="179" spans="1:6" ht="25.5">
      <c r="A179" s="5" t="s">
        <v>45</v>
      </c>
      <c r="B179" s="29" t="s">
        <v>70</v>
      </c>
      <c r="C179" s="6" t="s">
        <v>71</v>
      </c>
      <c r="D179" s="72">
        <v>1103.5</v>
      </c>
      <c r="E179" s="73">
        <v>2.5</v>
      </c>
      <c r="F179" s="7">
        <f>D179*E179</f>
        <v>2758.75</v>
      </c>
    </row>
    <row r="180" spans="1:6" ht="25.5">
      <c r="A180" s="89" t="s">
        <v>164</v>
      </c>
      <c r="B180" s="29" t="s">
        <v>173</v>
      </c>
      <c r="C180" s="6" t="s">
        <v>5</v>
      </c>
      <c r="D180" s="75">
        <v>20</v>
      </c>
      <c r="E180" s="76">
        <v>604.66</v>
      </c>
      <c r="F180" s="110">
        <v>11691.199999999999</v>
      </c>
    </row>
    <row r="181" spans="1:6" ht="25.5">
      <c r="A181" s="5" t="s">
        <v>45</v>
      </c>
      <c r="B181" s="29" t="s">
        <v>70</v>
      </c>
      <c r="C181" s="6" t="s">
        <v>71</v>
      </c>
      <c r="D181" s="72">
        <v>883.5</v>
      </c>
      <c r="E181" s="73">
        <v>2.5</v>
      </c>
      <c r="F181" s="7">
        <v>2208.75</v>
      </c>
    </row>
    <row r="182" spans="1:6" ht="25.5">
      <c r="A182" s="89" t="s">
        <v>164</v>
      </c>
      <c r="B182" s="29" t="s">
        <v>173</v>
      </c>
      <c r="C182" s="6" t="s">
        <v>5</v>
      </c>
      <c r="D182" s="75">
        <v>40</v>
      </c>
      <c r="E182" s="76">
        <v>604.66</v>
      </c>
      <c r="F182" s="7">
        <f>D182*E182</f>
        <v>24186.399999999998</v>
      </c>
    </row>
    <row r="183" spans="1:6" ht="12.75">
      <c r="A183" s="30" t="s">
        <v>143</v>
      </c>
      <c r="B183" s="29" t="s">
        <v>84</v>
      </c>
      <c r="C183" s="6" t="s">
        <v>71</v>
      </c>
      <c r="D183" s="72">
        <v>883.5</v>
      </c>
      <c r="E183" s="73">
        <v>2</v>
      </c>
      <c r="F183" s="7">
        <f>D183*E183</f>
        <v>1767</v>
      </c>
    </row>
    <row r="184" spans="1:6" ht="12.75">
      <c r="A184" s="30" t="s">
        <v>143</v>
      </c>
      <c r="B184" s="29" t="s">
        <v>84</v>
      </c>
      <c r="C184" s="33" t="s">
        <v>85</v>
      </c>
      <c r="D184" s="102">
        <v>1039.85</v>
      </c>
      <c r="E184" s="102">
        <v>2</v>
      </c>
      <c r="F184" s="101">
        <f>+D184*E184</f>
        <v>2079.7</v>
      </c>
    </row>
    <row r="185" spans="1:6" ht="12.75">
      <c r="A185" s="30" t="s">
        <v>143</v>
      </c>
      <c r="B185" s="29" t="s">
        <v>84</v>
      </c>
      <c r="C185" s="6" t="s">
        <v>71</v>
      </c>
      <c r="D185" s="72">
        <v>883.5</v>
      </c>
      <c r="E185" s="73">
        <v>2</v>
      </c>
      <c r="F185" s="7">
        <f>D185*E185</f>
        <v>1767</v>
      </c>
    </row>
    <row r="186" spans="1:6" ht="12.75">
      <c r="A186" s="5" t="s">
        <v>42</v>
      </c>
      <c r="B186" s="29" t="s">
        <v>43</v>
      </c>
      <c r="C186" s="6" t="s">
        <v>22</v>
      </c>
      <c r="D186" s="72">
        <v>50</v>
      </c>
      <c r="E186" s="34">
        <v>50.67</v>
      </c>
      <c r="F186" s="7">
        <f>D186*E186</f>
        <v>2533.5</v>
      </c>
    </row>
    <row r="187" spans="1:6" ht="12.75">
      <c r="A187" s="15" t="s">
        <v>42</v>
      </c>
      <c r="B187" s="29" t="s">
        <v>43</v>
      </c>
      <c r="C187" s="11" t="s">
        <v>22</v>
      </c>
      <c r="D187" s="77">
        <v>18</v>
      </c>
      <c r="E187" s="34">
        <v>50.67</v>
      </c>
      <c r="F187" s="103">
        <v>2140.02</v>
      </c>
    </row>
    <row r="188" spans="1:6" ht="12.75">
      <c r="A188" s="107" t="s">
        <v>42</v>
      </c>
      <c r="B188" s="29" t="s">
        <v>43</v>
      </c>
      <c r="C188" s="6" t="s">
        <v>22</v>
      </c>
      <c r="D188" s="72">
        <v>18</v>
      </c>
      <c r="E188" s="34">
        <v>50.67</v>
      </c>
      <c r="F188" s="108">
        <f>D188*E188</f>
        <v>912.0600000000001</v>
      </c>
    </row>
    <row r="189" spans="1:6" ht="12.75">
      <c r="A189" s="107" t="s">
        <v>42</v>
      </c>
      <c r="B189" s="29" t="s">
        <v>43</v>
      </c>
      <c r="C189" s="6" t="s">
        <v>22</v>
      </c>
      <c r="D189" s="83">
        <v>550</v>
      </c>
      <c r="E189" s="34">
        <v>50.67</v>
      </c>
      <c r="F189" s="108">
        <f>D189*E189</f>
        <v>27868.5</v>
      </c>
    </row>
    <row r="190" spans="1:6" ht="12.75">
      <c r="A190" s="111" t="s">
        <v>98</v>
      </c>
      <c r="B190" s="29" t="s">
        <v>43</v>
      </c>
      <c r="C190" s="112" t="s">
        <v>22</v>
      </c>
      <c r="D190" s="113">
        <v>120</v>
      </c>
      <c r="E190" s="34">
        <v>50.67</v>
      </c>
      <c r="F190" s="114">
        <f>+D190*E190</f>
        <v>6080.400000000001</v>
      </c>
    </row>
    <row r="191" spans="1:6" ht="12.75">
      <c r="A191" s="30" t="s">
        <v>88</v>
      </c>
      <c r="B191" s="29" t="s">
        <v>166</v>
      </c>
      <c r="C191" s="6" t="s">
        <v>22</v>
      </c>
      <c r="D191" s="72">
        <v>40</v>
      </c>
      <c r="E191" s="73">
        <v>16.04</v>
      </c>
      <c r="F191" s="22">
        <f>D191*E191</f>
        <v>641.5999999999999</v>
      </c>
    </row>
    <row r="192" spans="1:6" ht="12.75">
      <c r="A192" s="30" t="s">
        <v>88</v>
      </c>
      <c r="B192" s="29" t="s">
        <v>166</v>
      </c>
      <c r="C192" s="6" t="s">
        <v>22</v>
      </c>
      <c r="D192" s="83">
        <v>24200</v>
      </c>
      <c r="E192" s="73">
        <v>16.04</v>
      </c>
      <c r="F192" s="22">
        <f>D192*E192</f>
        <v>388168</v>
      </c>
    </row>
    <row r="193" spans="1:6" ht="12.75">
      <c r="A193" s="89" t="s">
        <v>46</v>
      </c>
      <c r="B193" s="29" t="s">
        <v>47</v>
      </c>
      <c r="C193" s="33" t="s">
        <v>22</v>
      </c>
      <c r="D193" s="34">
        <v>20</v>
      </c>
      <c r="E193" s="34">
        <v>12</v>
      </c>
      <c r="F193" s="114">
        <f>+D193*E193</f>
        <v>240</v>
      </c>
    </row>
    <row r="194" spans="1:6" ht="12.75">
      <c r="A194" s="30" t="s">
        <v>86</v>
      </c>
      <c r="B194" s="29" t="s">
        <v>167</v>
      </c>
      <c r="C194" s="33" t="s">
        <v>97</v>
      </c>
      <c r="D194" s="34">
        <v>14</v>
      </c>
      <c r="E194" s="102">
        <v>7.08</v>
      </c>
      <c r="F194" s="114">
        <f>+D194*E194</f>
        <v>99.12</v>
      </c>
    </row>
    <row r="195" spans="1:6" ht="12.75">
      <c r="A195" s="89" t="s">
        <v>52</v>
      </c>
      <c r="B195" s="29" t="s">
        <v>168</v>
      </c>
      <c r="C195" s="33" t="s">
        <v>5</v>
      </c>
      <c r="D195" s="34">
        <v>2800</v>
      </c>
      <c r="E195" s="102">
        <v>1.47</v>
      </c>
      <c r="F195" s="101">
        <f>+D195*E195</f>
        <v>4116</v>
      </c>
    </row>
    <row r="196" spans="1:6" ht="12.75">
      <c r="A196" s="31" t="s">
        <v>37</v>
      </c>
      <c r="B196" s="29" t="s">
        <v>174</v>
      </c>
      <c r="C196" s="33" t="s">
        <v>38</v>
      </c>
      <c r="D196" s="34">
        <v>6</v>
      </c>
      <c r="E196" s="34">
        <v>290.1</v>
      </c>
      <c r="F196" s="101">
        <f>+D196*E196</f>
        <v>1740.6000000000001</v>
      </c>
    </row>
    <row r="197" spans="1:6" ht="12.75">
      <c r="A197" s="31" t="s">
        <v>37</v>
      </c>
      <c r="B197" s="29" t="s">
        <v>174</v>
      </c>
      <c r="C197" s="11" t="s">
        <v>38</v>
      </c>
      <c r="D197" s="77">
        <v>8</v>
      </c>
      <c r="E197" s="34">
        <v>290.1</v>
      </c>
      <c r="F197" s="22">
        <f>D197*E197</f>
        <v>2320.8</v>
      </c>
    </row>
    <row r="198" spans="1:6" ht="12.75">
      <c r="A198" s="31" t="s">
        <v>37</v>
      </c>
      <c r="B198" s="29" t="s">
        <v>174</v>
      </c>
      <c r="C198" s="6" t="s">
        <v>38</v>
      </c>
      <c r="D198" s="72">
        <v>8</v>
      </c>
      <c r="E198" s="34">
        <v>290.1</v>
      </c>
      <c r="F198" s="108">
        <v>2934.08</v>
      </c>
    </row>
    <row r="199" spans="1:6" ht="12.75">
      <c r="A199" s="31" t="s">
        <v>37</v>
      </c>
      <c r="B199" s="29" t="s">
        <v>174</v>
      </c>
      <c r="C199" s="6" t="s">
        <v>38</v>
      </c>
      <c r="D199" s="72">
        <v>8</v>
      </c>
      <c r="E199" s="34">
        <v>290.1</v>
      </c>
      <c r="F199" s="108">
        <f>D199*E199</f>
        <v>2320.8</v>
      </c>
    </row>
    <row r="200" spans="1:6" ht="12.75">
      <c r="A200" s="31" t="s">
        <v>37</v>
      </c>
      <c r="B200" s="29" t="s">
        <v>174</v>
      </c>
      <c r="C200" s="6" t="s">
        <v>38</v>
      </c>
      <c r="D200" s="72">
        <v>2</v>
      </c>
      <c r="E200" s="34">
        <v>290.1</v>
      </c>
      <c r="F200" s="108">
        <f>D200*E200</f>
        <v>580.2</v>
      </c>
    </row>
    <row r="201" spans="1:6" ht="12.75">
      <c r="A201" s="115" t="s">
        <v>123</v>
      </c>
      <c r="B201" s="116" t="s">
        <v>124</v>
      </c>
      <c r="C201" s="6" t="s">
        <v>34</v>
      </c>
      <c r="D201" s="83">
        <v>55000</v>
      </c>
      <c r="E201" s="83">
        <v>0.81</v>
      </c>
      <c r="F201" s="108">
        <f>D201*E201</f>
        <v>44550</v>
      </c>
    </row>
  </sheetData>
  <sheetProtection/>
  <mergeCells count="6">
    <mergeCell ref="A1:F1"/>
    <mergeCell ref="A2:F2"/>
    <mergeCell ref="A3:F3"/>
    <mergeCell ref="B4:F4"/>
    <mergeCell ref="B5:D5"/>
    <mergeCell ref="D54:E54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01"/>
  <sheetViews>
    <sheetView zoomScale="106" zoomScaleNormal="106" zoomScalePageLayoutView="0" workbookViewId="0" topLeftCell="B34">
      <selection activeCell="B13" sqref="B13"/>
    </sheetView>
  </sheetViews>
  <sheetFormatPr defaultColWidth="11.421875" defaultRowHeight="15"/>
  <cols>
    <col min="1" max="1" width="12.140625" style="50" bestFit="1" customWidth="1"/>
    <col min="2" max="2" width="40.8515625" style="50" customWidth="1"/>
    <col min="3" max="5" width="12.7109375" style="50" customWidth="1"/>
    <col min="6" max="6" width="12.7109375" style="82" customWidth="1"/>
    <col min="7" max="12" width="11.421875" style="50" customWidth="1"/>
    <col min="15" max="16384" width="11.421875" style="50" customWidth="1"/>
  </cols>
  <sheetData>
    <row r="1" spans="1:6" ht="15">
      <c r="A1" s="343" t="s">
        <v>0</v>
      </c>
      <c r="B1" s="343"/>
      <c r="C1" s="343"/>
      <c r="D1" s="343"/>
      <c r="E1" s="343"/>
      <c r="F1" s="343"/>
    </row>
    <row r="2" spans="1:6" ht="15">
      <c r="A2" s="344" t="s">
        <v>1</v>
      </c>
      <c r="B2" s="344"/>
      <c r="C2" s="344"/>
      <c r="D2" s="344"/>
      <c r="E2" s="344"/>
      <c r="F2" s="344"/>
    </row>
    <row r="3" spans="1:6" ht="15">
      <c r="A3" s="332" t="s">
        <v>54</v>
      </c>
      <c r="B3" s="332"/>
      <c r="C3" s="332"/>
      <c r="D3" s="332"/>
      <c r="E3" s="332"/>
      <c r="F3" s="332"/>
    </row>
    <row r="4" spans="1:6" ht="15">
      <c r="A4" s="69" t="s">
        <v>2</v>
      </c>
      <c r="B4" s="361" t="s">
        <v>55</v>
      </c>
      <c r="C4" s="361"/>
      <c r="D4" s="361"/>
      <c r="E4" s="361"/>
      <c r="F4" s="361"/>
    </row>
    <row r="5" spans="1:6" ht="15">
      <c r="A5" s="69" t="s">
        <v>62</v>
      </c>
      <c r="B5" s="365" t="s">
        <v>63</v>
      </c>
      <c r="C5" s="365"/>
      <c r="D5" s="365"/>
      <c r="E5" s="69"/>
      <c r="F5" s="16"/>
    </row>
    <row r="6" spans="1:6" ht="15">
      <c r="A6" s="69" t="s">
        <v>3</v>
      </c>
      <c r="B6" s="50" t="s">
        <v>122</v>
      </c>
      <c r="C6" s="20"/>
      <c r="D6" s="20"/>
      <c r="E6" s="69"/>
      <c r="F6" s="16"/>
    </row>
    <row r="7" spans="1:6" ht="15">
      <c r="A7" s="69" t="s">
        <v>4</v>
      </c>
      <c r="B7" s="2" t="s">
        <v>64</v>
      </c>
      <c r="E7" s="69"/>
      <c r="F7" s="16"/>
    </row>
    <row r="8" spans="1:6" ht="15">
      <c r="A8" s="69" t="s">
        <v>6</v>
      </c>
      <c r="B8" s="2"/>
      <c r="E8" s="69"/>
      <c r="F8" s="21"/>
    </row>
    <row r="9" spans="1:6" ht="15">
      <c r="A9" s="69" t="s">
        <v>7</v>
      </c>
      <c r="B9" s="2" t="s">
        <v>8</v>
      </c>
      <c r="C9" s="70"/>
      <c r="D9" s="70"/>
      <c r="E9" s="70"/>
      <c r="F9" s="85"/>
    </row>
    <row r="10" spans="1:11" ht="15">
      <c r="A10" s="181" t="s">
        <v>9</v>
      </c>
      <c r="B10" s="181" t="s">
        <v>78</v>
      </c>
      <c r="C10" s="181" t="s">
        <v>11</v>
      </c>
      <c r="D10" s="191" t="s">
        <v>12</v>
      </c>
      <c r="E10" s="181" t="s">
        <v>79</v>
      </c>
      <c r="F10" s="181" t="s">
        <v>80</v>
      </c>
      <c r="K10" s="50" t="s">
        <v>195</v>
      </c>
    </row>
    <row r="11" spans="1:11" ht="15">
      <c r="A11" s="188" t="s">
        <v>81</v>
      </c>
      <c r="B11" s="189"/>
      <c r="C11" s="189"/>
      <c r="D11" s="192"/>
      <c r="E11" s="189"/>
      <c r="F11" s="190"/>
      <c r="K11" s="50" t="s">
        <v>194</v>
      </c>
    </row>
    <row r="12" spans="1:11" ht="15">
      <c r="A12" s="91" t="s">
        <v>15</v>
      </c>
      <c r="B12" s="30" t="s">
        <v>16</v>
      </c>
      <c r="C12" s="128" t="s">
        <v>17</v>
      </c>
      <c r="D12" s="131">
        <v>0.5</v>
      </c>
      <c r="E12" s="131">
        <v>399.09</v>
      </c>
      <c r="F12" s="129">
        <f aca="true" t="shared" si="0" ref="F12:F18">ROUND(D12*E12,2)</f>
        <v>199.55</v>
      </c>
      <c r="H12" s="222">
        <v>399.09</v>
      </c>
      <c r="I12" s="27" t="str">
        <f>IF(E12=H12,"OK","AUMENTAR RUBRO")</f>
        <v>OK</v>
      </c>
      <c r="K12" s="131">
        <f>'T4 A1'!D12+'T4 A2'!D12+'T4 A3'!D12+'T4 A4'!D12+'T4 A5'!D12+'ALC T4'!D12</f>
        <v>2.4</v>
      </c>
    </row>
    <row r="13" spans="1:11" ht="15">
      <c r="A13" s="91" t="s">
        <v>18</v>
      </c>
      <c r="B13" s="30" t="s">
        <v>145</v>
      </c>
      <c r="C13" s="128" t="s">
        <v>19</v>
      </c>
      <c r="D13" s="131">
        <v>25</v>
      </c>
      <c r="E13" s="131">
        <v>22.63</v>
      </c>
      <c r="F13" s="129">
        <f t="shared" si="0"/>
        <v>565.75</v>
      </c>
      <c r="H13" s="222">
        <v>22.63</v>
      </c>
      <c r="I13" s="27" t="str">
        <f>IF(E13=H13,"OK","AUMENTAR RUBRO")</f>
        <v>OK</v>
      </c>
      <c r="K13" s="131">
        <f>'T4 A1'!D13+'T4 A2'!D13+'T4 A3'!D13+'T4 A4'!D13+'T4 A5'!D13+'ALC T4'!D13</f>
        <v>139</v>
      </c>
    </row>
    <row r="14" spans="1:11" ht="15">
      <c r="A14" s="91" t="s">
        <v>20</v>
      </c>
      <c r="B14" s="30" t="s">
        <v>21</v>
      </c>
      <c r="C14" s="128" t="s">
        <v>22</v>
      </c>
      <c r="D14" s="131">
        <v>95</v>
      </c>
      <c r="E14" s="131">
        <v>1.41</v>
      </c>
      <c r="F14" s="129">
        <f t="shared" si="0"/>
        <v>133.95</v>
      </c>
      <c r="H14" s="222">
        <v>1.41</v>
      </c>
      <c r="I14" s="27" t="str">
        <f>IF(E14=H14,"OK","AUMENTAR RUBRO")</f>
        <v>OK</v>
      </c>
      <c r="K14" s="131">
        <f>'T4 A1'!D14+'T4 A2'!D14+'T4 A3'!D14+'T4 A4'!D14+'T4 A5'!D14+'ALC T4'!D14</f>
        <v>535</v>
      </c>
    </row>
    <row r="15" spans="1:11" ht="25.5">
      <c r="A15" s="91" t="s">
        <v>23</v>
      </c>
      <c r="B15" s="66" t="s">
        <v>198</v>
      </c>
      <c r="C15" s="128" t="s">
        <v>24</v>
      </c>
      <c r="D15" s="131">
        <v>11500</v>
      </c>
      <c r="E15" s="131">
        <v>0.37</v>
      </c>
      <c r="F15" s="129">
        <f t="shared" si="0"/>
        <v>4255</v>
      </c>
      <c r="H15" s="223">
        <v>0.37</v>
      </c>
      <c r="I15" s="27" t="str">
        <f>IF(E15=H15,"OK","AUMENTAR RUBRO")</f>
        <v>OK</v>
      </c>
      <c r="K15" s="131">
        <f>'T4 A1'!D15+'T4 A2'!D15+'T4 A3'!D15+'T4 A4'!D15+'T4 A5'!D15+'ALC T4'!D15</f>
        <v>68860</v>
      </c>
    </row>
    <row r="16" spans="1:11" ht="25.5">
      <c r="A16" s="91" t="s">
        <v>23</v>
      </c>
      <c r="B16" s="66" t="s">
        <v>151</v>
      </c>
      <c r="C16" s="128" t="s">
        <v>24</v>
      </c>
      <c r="D16" s="131">
        <v>0</v>
      </c>
      <c r="E16" s="131">
        <v>0.3</v>
      </c>
      <c r="F16" s="129">
        <f>ROUND(D16*E16,2)</f>
        <v>0</v>
      </c>
      <c r="H16" s="223">
        <v>0.3</v>
      </c>
      <c r="I16" s="27"/>
      <c r="K16" s="131">
        <f>'T4 A1'!D16+'T4 A2'!D16+'T4 A3'!D16+'T4 A4'!D16+'T4 A5'!D16+'ALC T4'!D16</f>
        <v>0</v>
      </c>
    </row>
    <row r="17" spans="1:11" ht="25.5">
      <c r="A17" s="91" t="s">
        <v>25</v>
      </c>
      <c r="B17" s="30" t="s">
        <v>26</v>
      </c>
      <c r="C17" s="128" t="s">
        <v>22</v>
      </c>
      <c r="D17" s="131">
        <v>1800</v>
      </c>
      <c r="E17" s="131">
        <v>5.61</v>
      </c>
      <c r="F17" s="129">
        <f t="shared" si="0"/>
        <v>10098</v>
      </c>
      <c r="H17" s="223">
        <v>5.61</v>
      </c>
      <c r="I17" s="27" t="str">
        <f aca="true" t="shared" si="1" ref="I17:I33">IF(E17=H17,"OK","AUMENTAR RUBRO")</f>
        <v>OK</v>
      </c>
      <c r="K17" s="131">
        <f>'T4 A1'!D17+'T4 A2'!D17+'T4 A3'!D17+'T4 A4'!D17+'T4 A5'!D17+'ALC T4'!D17</f>
        <v>10800</v>
      </c>
    </row>
    <row r="18" spans="1:11" ht="38.25">
      <c r="A18" s="91" t="s">
        <v>27</v>
      </c>
      <c r="B18" s="66" t="s">
        <v>153</v>
      </c>
      <c r="C18" s="128" t="s">
        <v>24</v>
      </c>
      <c r="D18" s="131">
        <v>90000</v>
      </c>
      <c r="E18" s="131">
        <v>0.3</v>
      </c>
      <c r="F18" s="129">
        <f t="shared" si="0"/>
        <v>27000</v>
      </c>
      <c r="H18" s="223">
        <v>0.3</v>
      </c>
      <c r="I18" s="27" t="str">
        <f t="shared" si="1"/>
        <v>OK</v>
      </c>
      <c r="K18" s="131">
        <f>'T4 A1'!D18+'T4 A2'!D18+'T4 A3'!D18+'T4 A4'!D18+'T4 A5'!D18+'ALC T4'!D18</f>
        <v>540000</v>
      </c>
    </row>
    <row r="19" spans="1:11" ht="15">
      <c r="A19" s="185" t="s">
        <v>131</v>
      </c>
      <c r="B19" s="186"/>
      <c r="C19" s="186"/>
      <c r="D19" s="192"/>
      <c r="E19" s="186"/>
      <c r="F19" s="187"/>
      <c r="H19" s="222"/>
      <c r="I19" s="27" t="str">
        <f t="shared" si="1"/>
        <v>OK</v>
      </c>
      <c r="K19" s="131">
        <f>'T4 A1'!D19+'T4 A2'!D19+'T4 A3'!D19+'T4 A4'!D19+'T4 A5'!D19+'ALC T4'!D19</f>
        <v>0</v>
      </c>
    </row>
    <row r="20" spans="1:11" ht="15">
      <c r="A20" s="91" t="s">
        <v>146</v>
      </c>
      <c r="B20" s="66" t="s">
        <v>147</v>
      </c>
      <c r="C20" s="128" t="s">
        <v>22</v>
      </c>
      <c r="D20" s="131"/>
      <c r="E20" s="131">
        <v>15.9</v>
      </c>
      <c r="F20" s="129">
        <f aca="true" t="shared" si="2" ref="F20:F50">ROUND(D20*E20,2)</f>
        <v>0</v>
      </c>
      <c r="H20" s="223">
        <v>15.9</v>
      </c>
      <c r="I20" s="27" t="str">
        <f t="shared" si="1"/>
        <v>OK</v>
      </c>
      <c r="K20" s="131">
        <f>'T4 A1'!D20+'T4 A2'!D20+'T4 A3'!D20+'T4 A4'!D20+'T4 A5'!D20+'ALC T4'!D20</f>
        <v>0</v>
      </c>
    </row>
    <row r="21" spans="1:11" ht="15">
      <c r="A21" s="91" t="s">
        <v>35</v>
      </c>
      <c r="B21" s="30" t="s">
        <v>36</v>
      </c>
      <c r="C21" s="128" t="s">
        <v>22</v>
      </c>
      <c r="D21" s="131">
        <v>2.8</v>
      </c>
      <c r="E21" s="131">
        <v>41.9</v>
      </c>
      <c r="F21" s="129">
        <f t="shared" si="2"/>
        <v>117.32</v>
      </c>
      <c r="H21" s="223">
        <v>42.67</v>
      </c>
      <c r="I21" s="27" t="str">
        <f t="shared" si="1"/>
        <v>AUMENTAR RUBRO</v>
      </c>
      <c r="K21" s="131">
        <f>'T4 A1'!D21+'T4 A2'!D21+'T4 A3'!D21+'T4 A4'!D21+'T4 A5'!D21+'ALC T4'!D21</f>
        <v>15.100000000000001</v>
      </c>
    </row>
    <row r="22" spans="1:11" ht="15">
      <c r="A22" s="91" t="s">
        <v>148</v>
      </c>
      <c r="B22" s="30" t="s">
        <v>40</v>
      </c>
      <c r="C22" s="128" t="s">
        <v>22</v>
      </c>
      <c r="D22" s="131">
        <v>0</v>
      </c>
      <c r="E22" s="131">
        <v>2.51</v>
      </c>
      <c r="F22" s="129">
        <f t="shared" si="2"/>
        <v>0</v>
      </c>
      <c r="H22" s="222">
        <v>2.51</v>
      </c>
      <c r="I22" s="27" t="str">
        <f t="shared" si="1"/>
        <v>OK</v>
      </c>
      <c r="K22" s="131">
        <f>'T4 A1'!D22+'T4 A2'!D22+'T4 A3'!D22+'T4 A4'!D22+'T4 A5'!D22+'ALC T4'!D22</f>
        <v>0</v>
      </c>
    </row>
    <row r="23" spans="1:11" ht="15">
      <c r="A23" s="91" t="s">
        <v>150</v>
      </c>
      <c r="B23" s="30" t="s">
        <v>41</v>
      </c>
      <c r="C23" s="128" t="s">
        <v>22</v>
      </c>
      <c r="D23" s="131">
        <v>490</v>
      </c>
      <c r="E23" s="131">
        <v>5.78</v>
      </c>
      <c r="F23" s="129">
        <f t="shared" si="2"/>
        <v>2832.2</v>
      </c>
      <c r="H23" s="222">
        <v>5.78</v>
      </c>
      <c r="I23" s="27" t="str">
        <f t="shared" si="1"/>
        <v>OK</v>
      </c>
      <c r="K23" s="131">
        <f>'T4 A1'!D23+'T4 A2'!D23+'T4 A3'!D23+'T4 A4'!D23+'T4 A5'!D23+'ALC T4'!D23</f>
        <v>2910</v>
      </c>
    </row>
    <row r="24" spans="1:11" ht="15">
      <c r="A24" s="91" t="s">
        <v>39</v>
      </c>
      <c r="B24" s="30" t="s">
        <v>188</v>
      </c>
      <c r="C24" s="128" t="s">
        <v>22</v>
      </c>
      <c r="D24" s="131">
        <v>0</v>
      </c>
      <c r="E24" s="131">
        <v>1.4</v>
      </c>
      <c r="F24" s="129">
        <f t="shared" si="2"/>
        <v>0</v>
      </c>
      <c r="H24" s="222">
        <v>1.4</v>
      </c>
      <c r="I24" s="27" t="str">
        <f t="shared" si="1"/>
        <v>OK</v>
      </c>
      <c r="K24" s="131">
        <f>'T4 A1'!D24+'T4 A2'!D24+'T4 A3'!D24+'T4 A4'!D24+'T4 A5'!D24+'ALC T4'!D24</f>
        <v>0</v>
      </c>
    </row>
    <row r="25" spans="1:11" ht="25.5">
      <c r="A25" s="87" t="s">
        <v>156</v>
      </c>
      <c r="B25" s="66" t="s">
        <v>157</v>
      </c>
      <c r="C25" s="120" t="s">
        <v>49</v>
      </c>
      <c r="D25" s="121">
        <v>0</v>
      </c>
      <c r="E25" s="121">
        <v>0.3</v>
      </c>
      <c r="F25" s="129">
        <f t="shared" si="2"/>
        <v>0</v>
      </c>
      <c r="H25" s="222">
        <v>0.3</v>
      </c>
      <c r="I25" s="27" t="str">
        <f t="shared" si="1"/>
        <v>OK</v>
      </c>
      <c r="K25" s="131">
        <f>'T4 A1'!D25+'T4 A2'!D25+'T4 A3'!D25+'T4 A4'!D25+'T4 A5'!D25+'ALC T4'!D25</f>
        <v>0</v>
      </c>
    </row>
    <row r="26" spans="1:11" ht="25.5">
      <c r="A26" s="122" t="s">
        <v>66</v>
      </c>
      <c r="B26" s="30" t="s">
        <v>26</v>
      </c>
      <c r="C26" s="8" t="s">
        <v>22</v>
      </c>
      <c r="D26" s="123">
        <v>425</v>
      </c>
      <c r="E26" s="123">
        <v>5.61</v>
      </c>
      <c r="F26" s="129">
        <f t="shared" si="2"/>
        <v>2384.25</v>
      </c>
      <c r="H26" s="222">
        <v>5.61</v>
      </c>
      <c r="I26" s="27" t="str">
        <f t="shared" si="1"/>
        <v>OK</v>
      </c>
      <c r="K26" s="131">
        <f>'T4 A1'!D26+'T4 A2'!D26+'T4 A3'!D26+'T4 A4'!D26+'T4 A5'!D26+'ALC T4'!D26</f>
        <v>2449.8</v>
      </c>
    </row>
    <row r="27" spans="1:11" ht="38.25">
      <c r="A27" s="91" t="s">
        <v>27</v>
      </c>
      <c r="B27" s="66" t="s">
        <v>153</v>
      </c>
      <c r="C27" s="8" t="s">
        <v>49</v>
      </c>
      <c r="D27" s="123">
        <v>12800</v>
      </c>
      <c r="E27" s="123">
        <v>0.3</v>
      </c>
      <c r="F27" s="129">
        <f t="shared" si="2"/>
        <v>3840</v>
      </c>
      <c r="H27" s="222">
        <v>0.3</v>
      </c>
      <c r="I27" s="27" t="str">
        <f t="shared" si="1"/>
        <v>OK</v>
      </c>
      <c r="K27" s="131">
        <f>'T4 A1'!D27+'T4 A2'!D27+'T4 A3'!D27+'T4 A4'!D27+'T4 A5'!D27+'ALC T4'!D27</f>
        <v>79838</v>
      </c>
    </row>
    <row r="28" spans="1:11" ht="15">
      <c r="A28" s="91" t="s">
        <v>29</v>
      </c>
      <c r="B28" s="30" t="s">
        <v>28</v>
      </c>
      <c r="C28" s="128" t="s">
        <v>22</v>
      </c>
      <c r="D28" s="131">
        <v>200</v>
      </c>
      <c r="E28" s="131">
        <v>11.61</v>
      </c>
      <c r="F28" s="129">
        <f t="shared" si="2"/>
        <v>2322</v>
      </c>
      <c r="H28" s="222">
        <v>11.61</v>
      </c>
      <c r="I28" s="27" t="str">
        <f t="shared" si="1"/>
        <v>OK</v>
      </c>
      <c r="K28" s="131">
        <f>'T4 A1'!D28+'T4 A2'!D28+'T4 A3'!D28+'T4 A4'!D28+'T4 A5'!D28+'ALC T4'!D28</f>
        <v>1180</v>
      </c>
    </row>
    <row r="29" spans="1:11" ht="15">
      <c r="A29" s="91" t="s">
        <v>27</v>
      </c>
      <c r="B29" s="30" t="s">
        <v>169</v>
      </c>
      <c r="C29" s="128" t="s">
        <v>24</v>
      </c>
      <c r="D29" s="131">
        <v>10000</v>
      </c>
      <c r="E29" s="131">
        <v>0.27</v>
      </c>
      <c r="F29" s="129">
        <f t="shared" si="2"/>
        <v>2700</v>
      </c>
      <c r="H29" s="222">
        <v>0.27</v>
      </c>
      <c r="I29" s="27" t="str">
        <f t="shared" si="1"/>
        <v>OK</v>
      </c>
      <c r="K29" s="131">
        <f>'T4 A1'!D29+'T4 A2'!D29+'T4 A3'!D29+'T4 A4'!D29+'T4 A5'!D29+'ALC T4'!D29</f>
        <v>59000</v>
      </c>
    </row>
    <row r="30" spans="1:11" ht="15">
      <c r="A30" s="91" t="s">
        <v>159</v>
      </c>
      <c r="B30" s="30" t="s">
        <v>33</v>
      </c>
      <c r="C30" s="128" t="s">
        <v>22</v>
      </c>
      <c r="D30" s="131">
        <v>80</v>
      </c>
      <c r="E30" s="131">
        <v>14.42</v>
      </c>
      <c r="F30" s="129">
        <f t="shared" si="2"/>
        <v>1153.6</v>
      </c>
      <c r="H30" s="222">
        <v>14.42</v>
      </c>
      <c r="I30" s="27" t="str">
        <f t="shared" si="1"/>
        <v>OK</v>
      </c>
      <c r="K30" s="131">
        <f>'T4 A1'!D30+'T4 A2'!D30+'T4 A3'!D30+'T4 A4'!D30+'T4 A5'!D30+'ALC T4'!D30</f>
        <v>480</v>
      </c>
    </row>
    <row r="31" spans="1:11" ht="15">
      <c r="A31" s="91" t="s">
        <v>27</v>
      </c>
      <c r="B31" s="30" t="s">
        <v>154</v>
      </c>
      <c r="C31" s="128" t="s">
        <v>49</v>
      </c>
      <c r="D31" s="131">
        <v>4000</v>
      </c>
      <c r="E31" s="131">
        <v>0.27</v>
      </c>
      <c r="F31" s="129">
        <f t="shared" si="2"/>
        <v>1080</v>
      </c>
      <c r="H31" s="222">
        <v>0.27</v>
      </c>
      <c r="I31" s="27" t="str">
        <f t="shared" si="1"/>
        <v>OK</v>
      </c>
      <c r="K31" s="131">
        <f>'T4 A1'!D31+'T4 A2'!D31+'T4 A3'!D31+'T4 A4'!D31+'T4 A5'!D31+'ALC T4'!D31</f>
        <v>24000</v>
      </c>
    </row>
    <row r="32" spans="1:11" ht="25.5">
      <c r="A32" s="94" t="s">
        <v>164</v>
      </c>
      <c r="B32" s="30" t="s">
        <v>165</v>
      </c>
      <c r="C32" s="128" t="s">
        <v>5</v>
      </c>
      <c r="D32" s="131">
        <v>0</v>
      </c>
      <c r="E32" s="131">
        <v>336.72</v>
      </c>
      <c r="F32" s="129">
        <f t="shared" si="2"/>
        <v>0</v>
      </c>
      <c r="H32" s="222">
        <v>336.72</v>
      </c>
      <c r="I32" s="27" t="str">
        <f t="shared" si="1"/>
        <v>OK</v>
      </c>
      <c r="K32" s="131">
        <f>'T4 A1'!D32+'T4 A2'!D32+'T4 A3'!D32+'T4 A4'!D32+'T4 A5'!D32+'ALC T4'!D32</f>
        <v>0</v>
      </c>
    </row>
    <row r="33" spans="1:11" ht="25.5">
      <c r="A33" s="94" t="s">
        <v>164</v>
      </c>
      <c r="B33" s="30" t="s">
        <v>173</v>
      </c>
      <c r="C33" s="128" t="s">
        <v>5</v>
      </c>
      <c r="D33" s="131">
        <v>30</v>
      </c>
      <c r="E33" s="131">
        <v>604.66</v>
      </c>
      <c r="F33" s="129">
        <f>ROUND(D33*E33,2)</f>
        <v>18139.8</v>
      </c>
      <c r="H33" s="252">
        <v>604.66</v>
      </c>
      <c r="I33" s="27" t="str">
        <f t="shared" si="1"/>
        <v>OK</v>
      </c>
      <c r="K33" s="131">
        <f>'T4 A1'!D33+'T4 A2'!D33+'T4 A3'!D33+'T4 A4'!D33+'T4 A5'!D33+'ALC T4'!D33</f>
        <v>180</v>
      </c>
    </row>
    <row r="34" spans="1:11" ht="15">
      <c r="A34" s="94" t="s">
        <v>46</v>
      </c>
      <c r="B34" s="30" t="s">
        <v>47</v>
      </c>
      <c r="C34" s="128" t="s">
        <v>22</v>
      </c>
      <c r="D34" s="131">
        <v>0</v>
      </c>
      <c r="E34" s="131">
        <v>12</v>
      </c>
      <c r="F34" s="129">
        <f t="shared" si="2"/>
        <v>0</v>
      </c>
      <c r="H34" s="222">
        <v>12</v>
      </c>
      <c r="I34" s="27" t="str">
        <f aca="true" t="shared" si="3" ref="I34:I50">IF(E34=H34,"OK","AUMENTAR RUBRO")</f>
        <v>OK</v>
      </c>
      <c r="K34" s="131">
        <f>'T4 A1'!D34+'T4 A2'!D34+'T4 A3'!D34+'T4 A4'!D34+'T4 A5'!D34+'ALC T4'!D34</f>
        <v>0</v>
      </c>
    </row>
    <row r="35" spans="1:11" ht="15">
      <c r="A35" s="91" t="s">
        <v>27</v>
      </c>
      <c r="B35" s="30" t="s">
        <v>155</v>
      </c>
      <c r="C35" s="128" t="s">
        <v>49</v>
      </c>
      <c r="D35" s="131">
        <v>0</v>
      </c>
      <c r="E35" s="131">
        <v>0.27</v>
      </c>
      <c r="F35" s="129">
        <f t="shared" si="2"/>
        <v>0</v>
      </c>
      <c r="H35" s="222">
        <v>0.27</v>
      </c>
      <c r="I35" s="27" t="str">
        <f t="shared" si="3"/>
        <v>OK</v>
      </c>
      <c r="K35" s="131">
        <f>'T4 A1'!D35+'T4 A2'!D35+'T4 A3'!D35+'T4 A4'!D35+'T4 A5'!D35+'ALC T4'!D35</f>
        <v>0</v>
      </c>
    </row>
    <row r="36" spans="1:11" ht="25.5">
      <c r="A36" s="30" t="s">
        <v>142</v>
      </c>
      <c r="B36" s="30" t="s">
        <v>83</v>
      </c>
      <c r="C36" s="128" t="s">
        <v>22</v>
      </c>
      <c r="D36" s="131">
        <v>45</v>
      </c>
      <c r="E36" s="131">
        <v>207.98</v>
      </c>
      <c r="F36" s="129">
        <f t="shared" si="2"/>
        <v>9359.1</v>
      </c>
      <c r="H36" s="222">
        <v>207.98</v>
      </c>
      <c r="I36" s="27" t="str">
        <f t="shared" si="3"/>
        <v>OK</v>
      </c>
      <c r="K36" s="131">
        <f>'T4 A1'!D36+'T4 A2'!D36+'T4 A3'!D36+'T4 A4'!D36+'T4 A5'!D36+'ALC T4'!D36</f>
        <v>244</v>
      </c>
    </row>
    <row r="37" spans="1:11" ht="25.5">
      <c r="A37" s="122" t="s">
        <v>45</v>
      </c>
      <c r="B37" s="30" t="s">
        <v>70</v>
      </c>
      <c r="C37" s="8" t="s">
        <v>71</v>
      </c>
      <c r="D37" s="123">
        <v>885</v>
      </c>
      <c r="E37" s="123">
        <v>2</v>
      </c>
      <c r="F37" s="129">
        <f t="shared" si="2"/>
        <v>1770</v>
      </c>
      <c r="H37" s="223">
        <v>2</v>
      </c>
      <c r="I37" s="27" t="str">
        <f t="shared" si="3"/>
        <v>OK</v>
      </c>
      <c r="K37" s="131">
        <f>'T4 A1'!D37+'T4 A2'!D37+'T4 A3'!D37+'T4 A4'!D37+'T4 A5'!D37+'ALC T4'!D37</f>
        <v>5309</v>
      </c>
    </row>
    <row r="38" spans="1:11" ht="15">
      <c r="A38" s="30" t="s">
        <v>88</v>
      </c>
      <c r="B38" s="30" t="s">
        <v>166</v>
      </c>
      <c r="C38" s="120" t="s">
        <v>22</v>
      </c>
      <c r="D38" s="121">
        <v>0</v>
      </c>
      <c r="E38" s="133">
        <v>16.04</v>
      </c>
      <c r="F38" s="129">
        <f t="shared" si="2"/>
        <v>0</v>
      </c>
      <c r="H38" s="223">
        <v>16.04</v>
      </c>
      <c r="I38" s="27" t="str">
        <f t="shared" si="3"/>
        <v>OK</v>
      </c>
      <c r="K38" s="131">
        <f>'T4 A1'!D38+'T4 A2'!D38+'T4 A3'!D38+'T4 A4'!D38+'T4 A5'!D38+'ALC T4'!D38</f>
        <v>0</v>
      </c>
    </row>
    <row r="39" spans="1:11" ht="15">
      <c r="A39" s="91" t="s">
        <v>51</v>
      </c>
      <c r="B39" s="66" t="s">
        <v>171</v>
      </c>
      <c r="C39" s="120" t="s">
        <v>49</v>
      </c>
      <c r="D39" s="121">
        <v>0</v>
      </c>
      <c r="E39" s="121">
        <v>0.27</v>
      </c>
      <c r="F39" s="129">
        <f t="shared" si="2"/>
        <v>0</v>
      </c>
      <c r="H39" s="223">
        <v>0.27</v>
      </c>
      <c r="I39" s="27" t="str">
        <f t="shared" si="3"/>
        <v>OK</v>
      </c>
      <c r="K39" s="131">
        <f>'T4 A1'!D39+'T4 A2'!D39+'T4 A3'!D39+'T4 A4'!D39+'T4 A5'!D39+'ALC T4'!D39</f>
        <v>0</v>
      </c>
    </row>
    <row r="40" spans="1:11" ht="15">
      <c r="A40" s="122" t="s">
        <v>42</v>
      </c>
      <c r="B40" s="30" t="s">
        <v>43</v>
      </c>
      <c r="C40" s="8" t="s">
        <v>22</v>
      </c>
      <c r="D40" s="123">
        <v>18</v>
      </c>
      <c r="E40" s="131">
        <v>56.4</v>
      </c>
      <c r="F40" s="129">
        <f t="shared" si="2"/>
        <v>1015.2</v>
      </c>
      <c r="H40" s="223">
        <v>56.4</v>
      </c>
      <c r="I40" s="27" t="str">
        <f t="shared" si="3"/>
        <v>OK</v>
      </c>
      <c r="K40" s="131">
        <f>'T4 A1'!D40+'T4 A2'!D40+'T4 A3'!D40+'T4 A4'!D40+'T4 A5'!D40+'ALC T4'!D40</f>
        <v>108</v>
      </c>
    </row>
    <row r="41" spans="1:11" ht="15">
      <c r="A41" s="122" t="s">
        <v>51</v>
      </c>
      <c r="B41" s="30" t="s">
        <v>158</v>
      </c>
      <c r="C41" s="8" t="s">
        <v>49</v>
      </c>
      <c r="D41" s="123">
        <v>900</v>
      </c>
      <c r="E41" s="123">
        <v>0.27</v>
      </c>
      <c r="F41" s="129">
        <f t="shared" si="2"/>
        <v>243</v>
      </c>
      <c r="H41" s="223">
        <v>0.27</v>
      </c>
      <c r="I41" s="27" t="str">
        <f t="shared" si="3"/>
        <v>OK</v>
      </c>
      <c r="K41" s="131">
        <f>'T4 A1'!D41+'T4 A2'!D41+'T4 A3'!D41+'T4 A4'!D41+'T4 A5'!D41+'ALC T4'!D41</f>
        <v>5400</v>
      </c>
    </row>
    <row r="42" spans="1:11" ht="25.5">
      <c r="A42" s="131" t="s">
        <v>67</v>
      </c>
      <c r="B42" s="30" t="s">
        <v>132</v>
      </c>
      <c r="C42" s="8" t="s">
        <v>22</v>
      </c>
      <c r="D42" s="123">
        <v>12</v>
      </c>
      <c r="E42" s="123">
        <v>7.28</v>
      </c>
      <c r="F42" s="129">
        <f t="shared" si="2"/>
        <v>87.36</v>
      </c>
      <c r="H42" s="223">
        <v>7.64</v>
      </c>
      <c r="I42" s="27" t="str">
        <f t="shared" si="3"/>
        <v>AUMENTAR RUBRO</v>
      </c>
      <c r="K42" s="131">
        <f>'T4 A1'!D42+'T4 A2'!D42+'T4 A3'!D42+'T4 A4'!D42+'T4 A5'!D42+'ALC T4'!D42</f>
        <v>72</v>
      </c>
    </row>
    <row r="43" spans="1:11" ht="38.25">
      <c r="A43" s="91" t="s">
        <v>133</v>
      </c>
      <c r="B43" s="30" t="s">
        <v>163</v>
      </c>
      <c r="C43" s="128" t="s">
        <v>22</v>
      </c>
      <c r="D43" s="131">
        <v>7.4</v>
      </c>
      <c r="E43" s="133">
        <v>180.89</v>
      </c>
      <c r="F43" s="129">
        <f t="shared" si="2"/>
        <v>1338.59</v>
      </c>
      <c r="H43" s="223">
        <v>180.89</v>
      </c>
      <c r="I43" s="27" t="str">
        <f t="shared" si="3"/>
        <v>OK</v>
      </c>
      <c r="K43" s="131">
        <f>'T4 A1'!D43+'T4 A2'!D43+'T4 A3'!D43+'T4 A4'!D43+'T4 A5'!D43+'ALC T4'!D43</f>
        <v>44</v>
      </c>
    </row>
    <row r="44" spans="1:11" ht="15">
      <c r="A44" s="122" t="s">
        <v>59</v>
      </c>
      <c r="B44" s="30" t="s">
        <v>60</v>
      </c>
      <c r="C44" s="8" t="s">
        <v>22</v>
      </c>
      <c r="D44" s="123">
        <v>36</v>
      </c>
      <c r="E44" s="133">
        <v>125.96</v>
      </c>
      <c r="F44" s="129">
        <f t="shared" si="2"/>
        <v>4534.56</v>
      </c>
      <c r="H44" s="222">
        <v>125.96</v>
      </c>
      <c r="I44" s="27" t="str">
        <f t="shared" si="3"/>
        <v>OK</v>
      </c>
      <c r="K44" s="131">
        <f>'T4 A1'!D44+'T4 A2'!D44+'T4 A3'!D44+'T4 A4'!D44+'T4 A5'!D44+'ALC T4'!D44</f>
        <v>202</v>
      </c>
    </row>
    <row r="45" spans="1:11" ht="15">
      <c r="A45" s="91" t="s">
        <v>160</v>
      </c>
      <c r="B45" s="30" t="s">
        <v>161</v>
      </c>
      <c r="C45" s="128" t="s">
        <v>22</v>
      </c>
      <c r="D45" s="131">
        <v>0</v>
      </c>
      <c r="E45" s="131">
        <v>159.02</v>
      </c>
      <c r="F45" s="129">
        <f t="shared" si="2"/>
        <v>0</v>
      </c>
      <c r="H45" s="223">
        <v>159.02</v>
      </c>
      <c r="I45" s="27" t="str">
        <f t="shared" si="3"/>
        <v>OK</v>
      </c>
      <c r="K45" s="131">
        <f>'T4 A1'!D45+'T4 A2'!D45+'T4 A3'!D45+'T4 A4'!D45+'T4 A5'!D45+'ALC T4'!D45</f>
        <v>0</v>
      </c>
    </row>
    <row r="46" spans="1:11" ht="15">
      <c r="A46" s="91" t="s">
        <v>30</v>
      </c>
      <c r="B46" s="30" t="s">
        <v>31</v>
      </c>
      <c r="C46" s="128" t="s">
        <v>32</v>
      </c>
      <c r="D46" s="131">
        <v>300</v>
      </c>
      <c r="E46" s="131">
        <v>0.53</v>
      </c>
      <c r="F46" s="129">
        <f t="shared" si="2"/>
        <v>159</v>
      </c>
      <c r="H46" s="223">
        <v>0.53</v>
      </c>
      <c r="I46" s="27" t="str">
        <f t="shared" si="3"/>
        <v>OK</v>
      </c>
      <c r="K46" s="131">
        <f>'T4 A1'!D46+'T4 A2'!D46+'T4 A3'!D46+'T4 A4'!D46+'T4 A5'!D46+'ALC T4'!D46</f>
        <v>1800</v>
      </c>
    </row>
    <row r="47" spans="1:11" ht="25.5">
      <c r="A47" s="30" t="s">
        <v>48</v>
      </c>
      <c r="B47" s="30" t="s">
        <v>187</v>
      </c>
      <c r="C47" s="8" t="s">
        <v>34</v>
      </c>
      <c r="D47" s="123">
        <v>250</v>
      </c>
      <c r="E47" s="123">
        <v>20.27</v>
      </c>
      <c r="F47" s="129">
        <f t="shared" si="2"/>
        <v>5067.5</v>
      </c>
      <c r="H47" s="223">
        <v>20.27</v>
      </c>
      <c r="I47" s="27" t="str">
        <f t="shared" si="3"/>
        <v>OK</v>
      </c>
      <c r="K47" s="131">
        <f>'T4 A1'!D47+'T4 A2'!D47+'T4 A3'!D47+'T4 A4'!D47+'T4 A5'!D47+'ALC T4'!D47</f>
        <v>1500</v>
      </c>
    </row>
    <row r="48" spans="1:11" ht="25.5">
      <c r="A48" s="91" t="s">
        <v>50</v>
      </c>
      <c r="B48" s="66" t="s">
        <v>152</v>
      </c>
      <c r="C48" s="128" t="s">
        <v>49</v>
      </c>
      <c r="D48" s="131">
        <v>1875</v>
      </c>
      <c r="E48" s="131">
        <v>0.3</v>
      </c>
      <c r="F48" s="129">
        <f t="shared" si="2"/>
        <v>562.5</v>
      </c>
      <c r="H48" s="223">
        <v>0.3</v>
      </c>
      <c r="I48" s="27" t="str">
        <f t="shared" si="3"/>
        <v>OK</v>
      </c>
      <c r="K48" s="131">
        <f>'T4 A1'!D48+'T4 A2'!D48+'T4 A3'!D48+'T4 A4'!D48+'T4 A5'!D48+'ALC T4'!D48</f>
        <v>11265</v>
      </c>
    </row>
    <row r="49" spans="1:11" ht="15">
      <c r="A49" s="94" t="s">
        <v>52</v>
      </c>
      <c r="B49" s="30" t="s">
        <v>168</v>
      </c>
      <c r="C49" s="128" t="s">
        <v>5</v>
      </c>
      <c r="D49" s="131">
        <v>0</v>
      </c>
      <c r="E49" s="131">
        <v>1.47</v>
      </c>
      <c r="F49" s="129">
        <f t="shared" si="2"/>
        <v>0</v>
      </c>
      <c r="H49" s="223">
        <v>1.47</v>
      </c>
      <c r="I49" s="27" t="str">
        <f t="shared" si="3"/>
        <v>OK</v>
      </c>
      <c r="K49" s="131">
        <f>'T4 A1'!D49+'T4 A2'!D49+'T4 A3'!D49+'T4 A4'!D49+'T4 A5'!D49+'ALC T4'!D49</f>
        <v>0</v>
      </c>
    </row>
    <row r="50" spans="1:11" ht="15">
      <c r="A50" s="91" t="s">
        <v>37</v>
      </c>
      <c r="B50" s="30" t="s">
        <v>174</v>
      </c>
      <c r="C50" s="8" t="s">
        <v>38</v>
      </c>
      <c r="D50" s="123">
        <v>8</v>
      </c>
      <c r="E50" s="131">
        <v>290.1</v>
      </c>
      <c r="F50" s="129">
        <f t="shared" si="2"/>
        <v>2320.8</v>
      </c>
      <c r="H50" s="222">
        <v>290.1</v>
      </c>
      <c r="I50" s="27" t="str">
        <f t="shared" si="3"/>
        <v>OK</v>
      </c>
      <c r="K50" s="131">
        <f>'T4 A1'!D50+'T4 A2'!D50+'T4 A3'!D50+'T4 A4'!D50+'T4 A5'!D50+'ALC T4'!D50</f>
        <v>48</v>
      </c>
    </row>
    <row r="51" spans="1:6" ht="15">
      <c r="A51" s="91"/>
      <c r="B51" s="93"/>
      <c r="C51" s="128"/>
      <c r="D51" s="131"/>
      <c r="E51" s="131"/>
      <c r="F51" s="129"/>
    </row>
    <row r="52" spans="1:6" ht="15">
      <c r="A52" s="91"/>
      <c r="B52" s="93"/>
      <c r="C52" s="128"/>
      <c r="D52" s="131"/>
      <c r="E52" s="131"/>
      <c r="F52" s="129"/>
    </row>
    <row r="53" spans="1:6" ht="15">
      <c r="A53" s="91"/>
      <c r="B53" s="93"/>
      <c r="C53" s="128"/>
      <c r="D53" s="131"/>
      <c r="E53" s="131"/>
      <c r="F53" s="129"/>
    </row>
    <row r="54" spans="1:11" ht="15">
      <c r="A54" s="148"/>
      <c r="B54" s="149"/>
      <c r="C54" s="150"/>
      <c r="D54" s="326" t="s">
        <v>53</v>
      </c>
      <c r="E54" s="327"/>
      <c r="F54" s="151">
        <f>SUM(F12:F53)</f>
        <v>103279.03</v>
      </c>
      <c r="J54" s="90"/>
      <c r="K54" s="131">
        <f>'T4 A1'!F54+'T4 A2'!F54+'T4 A3'!F54+'T4 A4'!F54+'T4 A5'!F54+'ALC T4'!F54</f>
        <v>611446.3200000001</v>
      </c>
    </row>
    <row r="56" spans="1:6" ht="15">
      <c r="A56" s="31" t="s">
        <v>18</v>
      </c>
      <c r="B56" s="29" t="s">
        <v>145</v>
      </c>
      <c r="C56" s="6" t="s">
        <v>19</v>
      </c>
      <c r="D56" s="72">
        <v>130</v>
      </c>
      <c r="E56" s="131">
        <v>22.63</v>
      </c>
      <c r="F56" s="7">
        <f>D56*E56</f>
        <v>2941.9</v>
      </c>
    </row>
    <row r="57" spans="1:6" ht="15">
      <c r="A57" s="31" t="s">
        <v>18</v>
      </c>
      <c r="B57" s="29" t="s">
        <v>145</v>
      </c>
      <c r="C57" s="6" t="s">
        <v>19</v>
      </c>
      <c r="D57" s="72">
        <v>14</v>
      </c>
      <c r="E57" s="131">
        <v>22.63</v>
      </c>
      <c r="F57" s="7">
        <v>303.24</v>
      </c>
    </row>
    <row r="58" spans="1:6" ht="15">
      <c r="A58" s="31" t="s">
        <v>18</v>
      </c>
      <c r="B58" s="29" t="s">
        <v>145</v>
      </c>
      <c r="C58" s="6" t="s">
        <v>19</v>
      </c>
      <c r="D58" s="72">
        <v>25</v>
      </c>
      <c r="E58" s="131">
        <v>22.63</v>
      </c>
      <c r="F58" s="7">
        <f>D58*E58</f>
        <v>565.75</v>
      </c>
    </row>
    <row r="59" spans="1:6" ht="15">
      <c r="A59" s="31" t="s">
        <v>35</v>
      </c>
      <c r="B59" s="29" t="s">
        <v>36</v>
      </c>
      <c r="C59" s="6" t="s">
        <v>22</v>
      </c>
      <c r="D59" s="72">
        <v>8.2</v>
      </c>
      <c r="E59" s="34">
        <v>42.67</v>
      </c>
      <c r="F59" s="7">
        <f>D59*E59</f>
        <v>349.894</v>
      </c>
    </row>
    <row r="60" spans="1:6" ht="15">
      <c r="A60" s="31" t="s">
        <v>35</v>
      </c>
      <c r="B60" s="29" t="s">
        <v>36</v>
      </c>
      <c r="C60" s="6" t="s">
        <v>22</v>
      </c>
      <c r="D60" s="72">
        <v>1.6</v>
      </c>
      <c r="E60" s="34">
        <v>42.67</v>
      </c>
      <c r="F60" s="7">
        <v>98.96000000000001</v>
      </c>
    </row>
    <row r="61" spans="1:6" ht="15">
      <c r="A61" s="31" t="s">
        <v>35</v>
      </c>
      <c r="B61" s="29" t="s">
        <v>36</v>
      </c>
      <c r="C61" s="6" t="s">
        <v>22</v>
      </c>
      <c r="D61" s="72">
        <v>2.6</v>
      </c>
      <c r="E61" s="34">
        <v>42.67</v>
      </c>
      <c r="F61" s="7">
        <f>D61*E61</f>
        <v>110.94200000000001</v>
      </c>
    </row>
    <row r="62" spans="1:6" ht="15">
      <c r="A62" s="31" t="s">
        <v>35</v>
      </c>
      <c r="B62" s="29" t="s">
        <v>36</v>
      </c>
      <c r="C62" s="33" t="s">
        <v>22</v>
      </c>
      <c r="D62" s="34">
        <v>50</v>
      </c>
      <c r="E62" s="34">
        <v>42.67</v>
      </c>
      <c r="F62" s="101">
        <f>+D62*E62</f>
        <v>2133.5</v>
      </c>
    </row>
    <row r="63" spans="1:6" ht="15">
      <c r="A63" s="31" t="s">
        <v>35</v>
      </c>
      <c r="B63" s="29" t="s">
        <v>36</v>
      </c>
      <c r="C63" s="33" t="s">
        <v>22</v>
      </c>
      <c r="D63" s="34">
        <v>45</v>
      </c>
      <c r="E63" s="34">
        <v>42.67</v>
      </c>
      <c r="F63" s="101">
        <f>+D63*E63</f>
        <v>1920.15</v>
      </c>
    </row>
    <row r="64" spans="1:6" ht="15">
      <c r="A64" s="31" t="s">
        <v>35</v>
      </c>
      <c r="B64" s="29" t="s">
        <v>36</v>
      </c>
      <c r="C64" s="6" t="s">
        <v>22</v>
      </c>
      <c r="D64" s="72">
        <v>3</v>
      </c>
      <c r="E64" s="34">
        <v>42.67</v>
      </c>
      <c r="F64" s="7">
        <f>D64*E64</f>
        <v>128.01</v>
      </c>
    </row>
    <row r="65" spans="1:6" ht="15">
      <c r="A65" s="31" t="s">
        <v>146</v>
      </c>
      <c r="B65" s="65" t="s">
        <v>147</v>
      </c>
      <c r="C65" s="33" t="s">
        <v>22</v>
      </c>
      <c r="D65" s="34">
        <f>180*0.15</f>
        <v>27</v>
      </c>
      <c r="E65" s="102">
        <v>15.9</v>
      </c>
      <c r="F65" s="101">
        <f>+D65*E65</f>
        <v>429.3</v>
      </c>
    </row>
    <row r="66" spans="1:6" ht="15">
      <c r="A66" s="31" t="s">
        <v>15</v>
      </c>
      <c r="B66" s="29" t="s">
        <v>16</v>
      </c>
      <c r="C66" s="6" t="s">
        <v>17</v>
      </c>
      <c r="D66" s="72">
        <v>0.5</v>
      </c>
      <c r="E66" s="34">
        <v>399.09</v>
      </c>
      <c r="F66" s="7">
        <f>D66*E66</f>
        <v>199.545</v>
      </c>
    </row>
    <row r="67" spans="1:6" ht="15">
      <c r="A67" s="31" t="s">
        <v>15</v>
      </c>
      <c r="B67" s="29" t="s">
        <v>16</v>
      </c>
      <c r="C67" s="6" t="s">
        <v>17</v>
      </c>
      <c r="D67" s="72">
        <v>0.3</v>
      </c>
      <c r="E67" s="34">
        <v>399.09</v>
      </c>
      <c r="F67" s="7">
        <v>114.207</v>
      </c>
    </row>
    <row r="68" spans="1:6" ht="15">
      <c r="A68" s="31" t="s">
        <v>15</v>
      </c>
      <c r="B68" s="29" t="s">
        <v>16</v>
      </c>
      <c r="C68" s="6" t="s">
        <v>17</v>
      </c>
      <c r="D68" s="72">
        <v>40</v>
      </c>
      <c r="E68" s="34">
        <v>399.09</v>
      </c>
      <c r="F68" s="7">
        <f>D68*E68</f>
        <v>15963.599999999999</v>
      </c>
    </row>
    <row r="69" spans="1:6" ht="15">
      <c r="A69" s="31" t="s">
        <v>15</v>
      </c>
      <c r="B69" s="29" t="s">
        <v>16</v>
      </c>
      <c r="C69" s="33" t="s">
        <v>17</v>
      </c>
      <c r="D69" s="34">
        <v>0.5</v>
      </c>
      <c r="E69" s="34">
        <v>399.09</v>
      </c>
      <c r="F69" s="101">
        <f>D69*E69</f>
        <v>199.545</v>
      </c>
    </row>
    <row r="70" spans="1:6" ht="15">
      <c r="A70" s="31" t="s">
        <v>15</v>
      </c>
      <c r="B70" s="29" t="s">
        <v>16</v>
      </c>
      <c r="C70" s="33" t="s">
        <v>17</v>
      </c>
      <c r="D70" s="34">
        <v>4.2</v>
      </c>
      <c r="E70" s="34">
        <v>399.09</v>
      </c>
      <c r="F70" s="101">
        <f>D70*E70</f>
        <v>1676.1779999999999</v>
      </c>
    </row>
    <row r="71" spans="1:6" ht="15">
      <c r="A71" s="31" t="s">
        <v>15</v>
      </c>
      <c r="B71" s="29" t="s">
        <v>16</v>
      </c>
      <c r="C71" s="6" t="s">
        <v>17</v>
      </c>
      <c r="D71" s="72">
        <v>0.4</v>
      </c>
      <c r="E71" s="34">
        <v>399.09</v>
      </c>
      <c r="F71" s="7">
        <f>D71*E71</f>
        <v>159.636</v>
      </c>
    </row>
    <row r="72" spans="1:6" ht="15">
      <c r="A72" s="31" t="s">
        <v>15</v>
      </c>
      <c r="B72" s="29" t="s">
        <v>16</v>
      </c>
      <c r="C72" s="33" t="s">
        <v>17</v>
      </c>
      <c r="D72" s="34">
        <v>1.15</v>
      </c>
      <c r="E72" s="34">
        <v>399.09</v>
      </c>
      <c r="F72" s="101">
        <f>+D72*E72</f>
        <v>458.95349999999996</v>
      </c>
    </row>
    <row r="73" spans="1:6" ht="15">
      <c r="A73" s="31" t="s">
        <v>20</v>
      </c>
      <c r="B73" s="29" t="s">
        <v>21</v>
      </c>
      <c r="C73" s="6" t="s">
        <v>22</v>
      </c>
      <c r="D73" s="72">
        <v>650</v>
      </c>
      <c r="E73" s="73">
        <v>1.41</v>
      </c>
      <c r="F73" s="7">
        <f>D73*E73</f>
        <v>916.5</v>
      </c>
    </row>
    <row r="74" spans="1:6" ht="15">
      <c r="A74" s="31" t="s">
        <v>20</v>
      </c>
      <c r="B74" s="29" t="s">
        <v>21</v>
      </c>
      <c r="C74" s="6" t="s">
        <v>22</v>
      </c>
      <c r="D74" s="72">
        <v>80</v>
      </c>
      <c r="E74" s="73">
        <v>1.41</v>
      </c>
      <c r="F74" s="7">
        <v>154.4</v>
      </c>
    </row>
    <row r="75" spans="1:6" ht="15">
      <c r="A75" s="31" t="s">
        <v>20</v>
      </c>
      <c r="B75" s="29" t="s">
        <v>21</v>
      </c>
      <c r="C75" s="6" t="s">
        <v>22</v>
      </c>
      <c r="D75" s="72">
        <v>90</v>
      </c>
      <c r="E75" s="73">
        <v>1.41</v>
      </c>
      <c r="F75" s="7">
        <f>D75*E75</f>
        <v>126.89999999999999</v>
      </c>
    </row>
    <row r="76" spans="1:6" ht="15">
      <c r="A76" s="31" t="s">
        <v>20</v>
      </c>
      <c r="B76" s="29" t="s">
        <v>21</v>
      </c>
      <c r="C76" s="33" t="s">
        <v>22</v>
      </c>
      <c r="D76" s="34">
        <v>40</v>
      </c>
      <c r="E76" s="73">
        <v>1.41</v>
      </c>
      <c r="F76" s="101">
        <f>D76*E76</f>
        <v>56.4</v>
      </c>
    </row>
    <row r="77" spans="1:6" ht="15">
      <c r="A77" s="31" t="s">
        <v>20</v>
      </c>
      <c r="B77" s="29" t="s">
        <v>21</v>
      </c>
      <c r="C77" s="33" t="s">
        <v>22</v>
      </c>
      <c r="D77" s="102">
        <v>500000</v>
      </c>
      <c r="E77" s="73">
        <v>1.41</v>
      </c>
      <c r="F77" s="101">
        <f>D77*E77</f>
        <v>705000</v>
      </c>
    </row>
    <row r="78" spans="1:6" ht="15">
      <c r="A78" s="31" t="s">
        <v>20</v>
      </c>
      <c r="B78" s="29" t="s">
        <v>21</v>
      </c>
      <c r="C78" s="6" t="s">
        <v>22</v>
      </c>
      <c r="D78" s="72">
        <v>90</v>
      </c>
      <c r="E78" s="73">
        <v>1.41</v>
      </c>
      <c r="F78" s="7">
        <f>D78*E78</f>
        <v>126.89999999999999</v>
      </c>
    </row>
    <row r="79" spans="1:6" ht="15">
      <c r="A79" s="31" t="s">
        <v>150</v>
      </c>
      <c r="B79" s="29" t="s">
        <v>41</v>
      </c>
      <c r="C79" s="33" t="s">
        <v>22</v>
      </c>
      <c r="D79" s="34">
        <v>300</v>
      </c>
      <c r="E79" s="102">
        <v>5.92</v>
      </c>
      <c r="F79" s="101">
        <f>+D79*E79</f>
        <v>1776</v>
      </c>
    </row>
    <row r="80" spans="1:6" ht="15">
      <c r="A80" s="31" t="s">
        <v>150</v>
      </c>
      <c r="B80" s="29" t="s">
        <v>41</v>
      </c>
      <c r="C80" s="33" t="s">
        <v>22</v>
      </c>
      <c r="D80" s="34">
        <v>250</v>
      </c>
      <c r="E80" s="102">
        <v>5.92</v>
      </c>
      <c r="F80" s="101">
        <f>+D80*E80</f>
        <v>1480</v>
      </c>
    </row>
    <row r="81" spans="1:6" ht="25.5">
      <c r="A81" s="34" t="s">
        <v>67</v>
      </c>
      <c r="B81" s="29" t="s">
        <v>132</v>
      </c>
      <c r="C81" s="11" t="s">
        <v>22</v>
      </c>
      <c r="D81" s="78">
        <v>13200</v>
      </c>
      <c r="E81" s="78">
        <v>7.28</v>
      </c>
      <c r="F81" s="103">
        <f>D81*E81</f>
        <v>96096</v>
      </c>
    </row>
    <row r="82" spans="1:6" ht="15">
      <c r="A82" s="31" t="s">
        <v>20</v>
      </c>
      <c r="B82" s="29" t="s">
        <v>21</v>
      </c>
      <c r="C82" s="33" t="s">
        <v>22</v>
      </c>
      <c r="D82" s="34">
        <v>500</v>
      </c>
      <c r="E82" s="34">
        <v>1.41</v>
      </c>
      <c r="F82" s="35">
        <f>+D82*E82</f>
        <v>705</v>
      </c>
    </row>
    <row r="83" spans="1:6" ht="15">
      <c r="A83" s="31" t="s">
        <v>150</v>
      </c>
      <c r="B83" s="29" t="s">
        <v>41</v>
      </c>
      <c r="C83" s="6" t="s">
        <v>22</v>
      </c>
      <c r="D83" s="72">
        <v>250</v>
      </c>
      <c r="E83" s="73">
        <v>5.92</v>
      </c>
      <c r="F83" s="7">
        <f>D83*E83</f>
        <v>1480</v>
      </c>
    </row>
    <row r="84" spans="1:6" ht="15">
      <c r="A84" s="31" t="s">
        <v>150</v>
      </c>
      <c r="B84" s="29" t="s">
        <v>41</v>
      </c>
      <c r="C84" s="6" t="s">
        <v>22</v>
      </c>
      <c r="D84" s="72">
        <v>480</v>
      </c>
      <c r="E84" s="73">
        <v>5.92</v>
      </c>
      <c r="F84" s="7">
        <v>5328</v>
      </c>
    </row>
    <row r="85" spans="1:6" ht="15">
      <c r="A85" s="31" t="s">
        <v>150</v>
      </c>
      <c r="B85" s="29" t="s">
        <v>41</v>
      </c>
      <c r="C85" s="6" t="s">
        <v>22</v>
      </c>
      <c r="D85" s="72">
        <v>480</v>
      </c>
      <c r="E85" s="73">
        <v>5.92</v>
      </c>
      <c r="F85" s="7">
        <f>D85*E85</f>
        <v>2841.6</v>
      </c>
    </row>
    <row r="86" spans="1:6" ht="15">
      <c r="A86" s="31" t="s">
        <v>150</v>
      </c>
      <c r="B86" s="29" t="s">
        <v>41</v>
      </c>
      <c r="C86" s="6" t="s">
        <v>22</v>
      </c>
      <c r="D86" s="72">
        <v>40</v>
      </c>
      <c r="E86" s="73">
        <v>5.92</v>
      </c>
      <c r="F86" s="7">
        <f>D86*E86</f>
        <v>236.8</v>
      </c>
    </row>
    <row r="87" spans="1:6" ht="25.5">
      <c r="A87" s="34" t="s">
        <v>67</v>
      </c>
      <c r="B87" s="29" t="s">
        <v>132</v>
      </c>
      <c r="C87" s="6" t="s">
        <v>22</v>
      </c>
      <c r="D87" s="72">
        <v>320</v>
      </c>
      <c r="E87" s="78">
        <v>7.28</v>
      </c>
      <c r="F87" s="7">
        <f>D87*E87</f>
        <v>2329.6</v>
      </c>
    </row>
    <row r="88" spans="1:6" ht="25.5">
      <c r="A88" s="34" t="s">
        <v>67</v>
      </c>
      <c r="B88" s="29" t="s">
        <v>132</v>
      </c>
      <c r="C88" s="6" t="s">
        <v>22</v>
      </c>
      <c r="D88" s="72">
        <v>12</v>
      </c>
      <c r="E88" s="78">
        <v>7.28</v>
      </c>
      <c r="F88" s="7">
        <v>83.64</v>
      </c>
    </row>
    <row r="89" spans="1:6" ht="25.5">
      <c r="A89" s="34" t="s">
        <v>67</v>
      </c>
      <c r="B89" s="29" t="s">
        <v>132</v>
      </c>
      <c r="C89" s="6" t="s">
        <v>22</v>
      </c>
      <c r="D89" s="72">
        <v>12</v>
      </c>
      <c r="E89" s="78">
        <v>7.28</v>
      </c>
      <c r="F89" s="7">
        <f>D89*E89</f>
        <v>87.36</v>
      </c>
    </row>
    <row r="90" spans="1:6" ht="25.5">
      <c r="A90" s="34" t="s">
        <v>67</v>
      </c>
      <c r="B90" s="29" t="s">
        <v>132</v>
      </c>
      <c r="C90" s="6" t="s">
        <v>22</v>
      </c>
      <c r="D90" s="72">
        <v>30</v>
      </c>
      <c r="E90" s="78">
        <v>7.28</v>
      </c>
      <c r="F90" s="7">
        <f>D90*E90</f>
        <v>218.4</v>
      </c>
    </row>
    <row r="91" spans="1:6" ht="25.5">
      <c r="A91" s="34" t="s">
        <v>67</v>
      </c>
      <c r="B91" s="29" t="s">
        <v>132</v>
      </c>
      <c r="C91" s="33" t="s">
        <v>22</v>
      </c>
      <c r="D91" s="34">
        <v>1153.5</v>
      </c>
      <c r="E91" s="78">
        <v>7.28</v>
      </c>
      <c r="F91" s="101">
        <f>+D91*E91</f>
        <v>8397.48</v>
      </c>
    </row>
    <row r="92" spans="1:6" ht="25.5">
      <c r="A92" s="87" t="s">
        <v>156</v>
      </c>
      <c r="B92" s="65" t="s">
        <v>157</v>
      </c>
      <c r="C92" s="6" t="s">
        <v>49</v>
      </c>
      <c r="D92" s="72">
        <f>(650+250+320)*20</f>
        <v>24400</v>
      </c>
      <c r="E92" s="73">
        <v>0.37</v>
      </c>
      <c r="F92" s="7">
        <f>D92*E92</f>
        <v>9028</v>
      </c>
    </row>
    <row r="93" spans="1:6" ht="25.5">
      <c r="A93" s="87" t="s">
        <v>156</v>
      </c>
      <c r="B93" s="65" t="s">
        <v>157</v>
      </c>
      <c r="C93" s="6" t="s">
        <v>49</v>
      </c>
      <c r="D93" s="72">
        <v>11472</v>
      </c>
      <c r="E93" s="73">
        <v>0.37</v>
      </c>
      <c r="F93" s="7">
        <v>3212.1600000000003</v>
      </c>
    </row>
    <row r="94" spans="1:6" ht="25.5">
      <c r="A94" s="87" t="s">
        <v>156</v>
      </c>
      <c r="B94" s="65" t="s">
        <v>157</v>
      </c>
      <c r="C94" s="6" t="s">
        <v>49</v>
      </c>
      <c r="D94" s="72">
        <v>11472</v>
      </c>
      <c r="E94" s="73">
        <v>0.37</v>
      </c>
      <c r="F94" s="7">
        <f>D94*E94</f>
        <v>4244.64</v>
      </c>
    </row>
    <row r="95" spans="1:6" ht="25.5">
      <c r="A95" s="87" t="s">
        <v>156</v>
      </c>
      <c r="B95" s="65" t="s">
        <v>157</v>
      </c>
      <c r="C95" s="33" t="s">
        <v>24</v>
      </c>
      <c r="D95" s="34">
        <f>40*10</f>
        <v>400</v>
      </c>
      <c r="E95" s="73">
        <v>0.37</v>
      </c>
      <c r="F95" s="101">
        <f>D95*E95</f>
        <v>148</v>
      </c>
    </row>
    <row r="96" spans="1:6" ht="25.5">
      <c r="A96" s="87" t="s">
        <v>156</v>
      </c>
      <c r="B96" s="65" t="s">
        <v>157</v>
      </c>
      <c r="C96" s="33" t="s">
        <v>24</v>
      </c>
      <c r="D96" s="34">
        <f>+D95*10</f>
        <v>4000</v>
      </c>
      <c r="E96" s="73">
        <v>0.37</v>
      </c>
      <c r="F96" s="101">
        <f>D96*E96</f>
        <v>1480</v>
      </c>
    </row>
    <row r="97" spans="1:6" ht="25.5">
      <c r="A97" s="87" t="s">
        <v>156</v>
      </c>
      <c r="B97" s="65" t="s">
        <v>157</v>
      </c>
      <c r="C97" s="33" t="s">
        <v>49</v>
      </c>
      <c r="D97" s="34">
        <v>30000</v>
      </c>
      <c r="E97" s="73">
        <v>0.37</v>
      </c>
      <c r="F97" s="101">
        <f>+D97*E97</f>
        <v>11100</v>
      </c>
    </row>
    <row r="98" spans="1:6" ht="25.5">
      <c r="A98" s="87" t="s">
        <v>156</v>
      </c>
      <c r="B98" s="65" t="s">
        <v>157</v>
      </c>
      <c r="C98" s="6" t="s">
        <v>49</v>
      </c>
      <c r="D98" s="72">
        <f>163*20</f>
        <v>3260</v>
      </c>
      <c r="E98" s="73">
        <v>0.37</v>
      </c>
      <c r="F98" s="7">
        <f>D98*E98</f>
        <v>1206.2</v>
      </c>
    </row>
    <row r="99" spans="1:6" ht="25.5">
      <c r="A99" s="87" t="s">
        <v>156</v>
      </c>
      <c r="B99" s="65" t="s">
        <v>157</v>
      </c>
      <c r="C99" s="33" t="s">
        <v>24</v>
      </c>
      <c r="D99" s="34">
        <f>+D98*10</f>
        <v>32600</v>
      </c>
      <c r="E99" s="73">
        <v>0.37</v>
      </c>
      <c r="F99" s="101">
        <f>+D99*E99</f>
        <v>12062</v>
      </c>
    </row>
    <row r="100" spans="1:6" ht="25.5">
      <c r="A100" s="31" t="s">
        <v>50</v>
      </c>
      <c r="B100" s="65" t="s">
        <v>152</v>
      </c>
      <c r="C100" s="6" t="s">
        <v>49</v>
      </c>
      <c r="D100" s="72">
        <f>250*50</f>
        <v>12500</v>
      </c>
      <c r="E100" s="73">
        <v>0.3</v>
      </c>
      <c r="F100" s="7">
        <f>D100*E100</f>
        <v>3750</v>
      </c>
    </row>
    <row r="101" spans="1:6" ht="25.5">
      <c r="A101" s="31" t="s">
        <v>50</v>
      </c>
      <c r="B101" s="65" t="s">
        <v>152</v>
      </c>
      <c r="C101" s="6" t="s">
        <v>49</v>
      </c>
      <c r="D101" s="72">
        <v>1875</v>
      </c>
      <c r="E101" s="73">
        <v>0.3</v>
      </c>
      <c r="F101" s="7">
        <v>517.3666564214411</v>
      </c>
    </row>
    <row r="102" spans="1:6" ht="25.5">
      <c r="A102" s="31" t="s">
        <v>50</v>
      </c>
      <c r="B102" s="65" t="s">
        <v>152</v>
      </c>
      <c r="C102" s="6" t="s">
        <v>49</v>
      </c>
      <c r="D102" s="72">
        <v>1875</v>
      </c>
      <c r="E102" s="73">
        <v>0.3</v>
      </c>
      <c r="F102" s="7">
        <f>D102*E102</f>
        <v>562.5</v>
      </c>
    </row>
    <row r="103" spans="1:6" ht="25.5">
      <c r="A103" s="31" t="s">
        <v>50</v>
      </c>
      <c r="B103" s="65" t="s">
        <v>152</v>
      </c>
      <c r="C103" s="33" t="s">
        <v>49</v>
      </c>
      <c r="D103" s="34">
        <v>2137.5</v>
      </c>
      <c r="E103" s="73">
        <v>0.3</v>
      </c>
      <c r="F103" s="101">
        <f>+D103*E103</f>
        <v>641.25</v>
      </c>
    </row>
    <row r="104" spans="1:6" ht="25.5">
      <c r="A104" s="31" t="s">
        <v>50</v>
      </c>
      <c r="B104" s="65" t="s">
        <v>152</v>
      </c>
      <c r="C104" s="6" t="s">
        <v>49</v>
      </c>
      <c r="D104" s="74">
        <f>150</f>
        <v>150</v>
      </c>
      <c r="E104" s="73">
        <v>0.3</v>
      </c>
      <c r="F104" s="7">
        <f>D104*E104</f>
        <v>45</v>
      </c>
    </row>
    <row r="105" spans="1:6" ht="38.25">
      <c r="A105" s="31" t="s">
        <v>27</v>
      </c>
      <c r="B105" s="65" t="s">
        <v>153</v>
      </c>
      <c r="C105" s="6" t="s">
        <v>49</v>
      </c>
      <c r="D105" s="72">
        <f>D104*50</f>
        <v>7500</v>
      </c>
      <c r="E105" s="73">
        <v>0.3</v>
      </c>
      <c r="F105" s="7">
        <f>D105*E105</f>
        <v>2250</v>
      </c>
    </row>
    <row r="106" spans="1:6" ht="15">
      <c r="A106" s="31" t="s">
        <v>27</v>
      </c>
      <c r="B106" s="65" t="s">
        <v>179</v>
      </c>
      <c r="C106" s="6" t="s">
        <v>49</v>
      </c>
      <c r="D106" s="72">
        <f>550*50</f>
        <v>27500</v>
      </c>
      <c r="E106" s="73">
        <v>0.27</v>
      </c>
      <c r="F106" s="7">
        <f>D106*E106</f>
        <v>7425.000000000001</v>
      </c>
    </row>
    <row r="107" spans="1:6" ht="15">
      <c r="A107" s="31" t="s">
        <v>27</v>
      </c>
      <c r="B107" s="65" t="s">
        <v>179</v>
      </c>
      <c r="C107" s="6" t="s">
        <v>49</v>
      </c>
      <c r="D107" s="72">
        <f>D106*50</f>
        <v>1375000</v>
      </c>
      <c r="E107" s="73">
        <v>0.27</v>
      </c>
      <c r="F107" s="7">
        <f>D107*E107</f>
        <v>371250</v>
      </c>
    </row>
    <row r="108" spans="1:6" ht="39" thickBot="1">
      <c r="A108" s="31" t="s">
        <v>27</v>
      </c>
      <c r="B108" s="65" t="s">
        <v>153</v>
      </c>
      <c r="C108" s="9" t="s">
        <v>49</v>
      </c>
      <c r="D108" s="79">
        <v>300</v>
      </c>
      <c r="E108" s="80">
        <v>0.3</v>
      </c>
      <c r="F108" s="10">
        <f>D108*E108</f>
        <v>90</v>
      </c>
    </row>
    <row r="109" spans="1:6" ht="39" thickTop="1">
      <c r="A109" s="31" t="s">
        <v>27</v>
      </c>
      <c r="B109" s="65" t="s">
        <v>153</v>
      </c>
      <c r="C109" s="6" t="s">
        <v>49</v>
      </c>
      <c r="D109" s="72">
        <v>90000</v>
      </c>
      <c r="E109" s="73">
        <v>0.3</v>
      </c>
      <c r="F109" s="7">
        <v>25200.000000000004</v>
      </c>
    </row>
    <row r="110" spans="1:6" ht="15">
      <c r="A110" s="31" t="s">
        <v>27</v>
      </c>
      <c r="B110" s="65" t="s">
        <v>179</v>
      </c>
      <c r="C110" s="6" t="s">
        <v>49</v>
      </c>
      <c r="D110" s="72">
        <v>4000</v>
      </c>
      <c r="E110" s="73" t="s">
        <v>180</v>
      </c>
      <c r="F110" s="7">
        <v>1120</v>
      </c>
    </row>
    <row r="111" spans="1:6" ht="15">
      <c r="A111" s="31" t="s">
        <v>27</v>
      </c>
      <c r="B111" s="29" t="s">
        <v>154</v>
      </c>
      <c r="C111" s="6" t="s">
        <v>49</v>
      </c>
      <c r="D111" s="72">
        <v>9000</v>
      </c>
      <c r="E111" s="73" t="s">
        <v>180</v>
      </c>
      <c r="F111" s="7">
        <v>2520.0000000000005</v>
      </c>
    </row>
    <row r="112" spans="1:6" ht="38.25">
      <c r="A112" s="31" t="s">
        <v>27</v>
      </c>
      <c r="B112" s="65" t="s">
        <v>153</v>
      </c>
      <c r="C112" s="6" t="s">
        <v>49</v>
      </c>
      <c r="D112" s="72">
        <v>16185</v>
      </c>
      <c r="E112" s="73">
        <v>0.3</v>
      </c>
      <c r="F112" s="7">
        <v>4531.8</v>
      </c>
    </row>
    <row r="113" spans="1:6" ht="38.25">
      <c r="A113" s="31" t="s">
        <v>27</v>
      </c>
      <c r="B113" s="65" t="s">
        <v>153</v>
      </c>
      <c r="C113" s="6" t="s">
        <v>49</v>
      </c>
      <c r="D113" s="72">
        <v>90000</v>
      </c>
      <c r="E113" s="73">
        <v>0.3</v>
      </c>
      <c r="F113" s="7">
        <f aca="true" t="shared" si="4" ref="F113:F118">D113*E113</f>
        <v>27000</v>
      </c>
    </row>
    <row r="114" spans="1:6" ht="15">
      <c r="A114" s="31" t="s">
        <v>27</v>
      </c>
      <c r="B114" s="65" t="s">
        <v>179</v>
      </c>
      <c r="C114" s="6" t="s">
        <v>49</v>
      </c>
      <c r="D114" s="72">
        <v>4000</v>
      </c>
      <c r="E114" s="73">
        <v>0.27</v>
      </c>
      <c r="F114" s="7">
        <f t="shared" si="4"/>
        <v>1080</v>
      </c>
    </row>
    <row r="115" spans="1:6" ht="15">
      <c r="A115" s="31" t="s">
        <v>27</v>
      </c>
      <c r="B115" s="65" t="s">
        <v>170</v>
      </c>
      <c r="C115" s="6" t="s">
        <v>49</v>
      </c>
      <c r="D115" s="72">
        <f>200*50</f>
        <v>10000</v>
      </c>
      <c r="E115" s="73">
        <v>0.27</v>
      </c>
      <c r="F115" s="7">
        <f t="shared" si="4"/>
        <v>2700</v>
      </c>
    </row>
    <row r="116" spans="1:6" ht="38.25">
      <c r="A116" s="31" t="s">
        <v>27</v>
      </c>
      <c r="B116" s="65" t="s">
        <v>153</v>
      </c>
      <c r="C116" s="6" t="s">
        <v>49</v>
      </c>
      <c r="D116" s="72">
        <f>D115*30</f>
        <v>300000</v>
      </c>
      <c r="E116" s="73">
        <v>0.3</v>
      </c>
      <c r="F116" s="7">
        <f t="shared" si="4"/>
        <v>90000</v>
      </c>
    </row>
    <row r="117" spans="1:6" ht="38.25">
      <c r="A117" s="31" t="s">
        <v>27</v>
      </c>
      <c r="B117" s="65" t="s">
        <v>153</v>
      </c>
      <c r="C117" s="33" t="s">
        <v>24</v>
      </c>
      <c r="D117" s="34">
        <f>90000</f>
        <v>90000</v>
      </c>
      <c r="E117" s="102">
        <v>0.3</v>
      </c>
      <c r="F117" s="101">
        <f t="shared" si="4"/>
        <v>27000</v>
      </c>
    </row>
    <row r="118" spans="1:6" ht="15">
      <c r="A118" s="31" t="s">
        <v>29</v>
      </c>
      <c r="B118" s="29" t="s">
        <v>28</v>
      </c>
      <c r="C118" s="33" t="s">
        <v>22</v>
      </c>
      <c r="D118" s="34">
        <v>1000</v>
      </c>
      <c r="E118" s="102">
        <v>11.28</v>
      </c>
      <c r="F118" s="101">
        <f t="shared" si="4"/>
        <v>11280</v>
      </c>
    </row>
    <row r="119" spans="1:6" ht="15">
      <c r="A119" s="104" t="s">
        <v>27</v>
      </c>
      <c r="B119" s="29" t="s">
        <v>154</v>
      </c>
      <c r="C119" s="33" t="s">
        <v>49</v>
      </c>
      <c r="D119" s="34">
        <v>5700</v>
      </c>
      <c r="E119" s="102">
        <v>0.27</v>
      </c>
      <c r="F119" s="101">
        <f>+D119*E119</f>
        <v>1539</v>
      </c>
    </row>
    <row r="120" spans="1:6" ht="15">
      <c r="A120" s="104" t="s">
        <v>27</v>
      </c>
      <c r="B120" s="29" t="s">
        <v>181</v>
      </c>
      <c r="C120" s="33" t="s">
        <v>49</v>
      </c>
      <c r="D120" s="34">
        <v>2000</v>
      </c>
      <c r="E120" s="102">
        <v>0.27</v>
      </c>
      <c r="F120" s="101">
        <f>+D120*E120</f>
        <v>540</v>
      </c>
    </row>
    <row r="121" spans="1:6" ht="15">
      <c r="A121" s="104" t="s">
        <v>27</v>
      </c>
      <c r="B121" s="29" t="s">
        <v>182</v>
      </c>
      <c r="C121" s="33" t="s">
        <v>49</v>
      </c>
      <c r="D121" s="34">
        <v>193604.49</v>
      </c>
      <c r="E121" s="102">
        <v>0.27</v>
      </c>
      <c r="F121" s="101">
        <f>+D121*E121</f>
        <v>52273.2123</v>
      </c>
    </row>
    <row r="122" spans="1:6" ht="38.25">
      <c r="A122" s="31" t="s">
        <v>27</v>
      </c>
      <c r="B122" s="65" t="s">
        <v>153</v>
      </c>
      <c r="C122" s="33" t="s">
        <v>49</v>
      </c>
      <c r="D122" s="34">
        <v>28500</v>
      </c>
      <c r="E122" s="102">
        <v>0.3</v>
      </c>
      <c r="F122" s="101">
        <f>+D122*E122</f>
        <v>8550</v>
      </c>
    </row>
    <row r="123" spans="1:6" ht="38.25">
      <c r="A123" s="31" t="s">
        <v>27</v>
      </c>
      <c r="B123" s="65" t="s">
        <v>153</v>
      </c>
      <c r="C123" s="6" t="s">
        <v>49</v>
      </c>
      <c r="D123" s="72">
        <f>25*30</f>
        <v>750</v>
      </c>
      <c r="E123" s="73">
        <v>0.3</v>
      </c>
      <c r="F123" s="7">
        <f>D123*E123</f>
        <v>225</v>
      </c>
    </row>
    <row r="124" spans="1:6" ht="38.25">
      <c r="A124" s="31" t="s">
        <v>27</v>
      </c>
      <c r="B124" s="65" t="s">
        <v>153</v>
      </c>
      <c r="C124" s="6" t="s">
        <v>49</v>
      </c>
      <c r="D124" s="83">
        <f>+D123*30</f>
        <v>22500</v>
      </c>
      <c r="E124" s="73">
        <v>0.3</v>
      </c>
      <c r="F124" s="7">
        <f>D124*E124</f>
        <v>6750</v>
      </c>
    </row>
    <row r="125" spans="1:6" ht="15">
      <c r="A125" s="31" t="s">
        <v>51</v>
      </c>
      <c r="B125" s="65" t="s">
        <v>171</v>
      </c>
      <c r="C125" s="6" t="s">
        <v>49</v>
      </c>
      <c r="D125" s="72">
        <f>40*30</f>
        <v>1200</v>
      </c>
      <c r="E125" s="73">
        <v>0.27</v>
      </c>
      <c r="F125" s="7">
        <f>D125*E125</f>
        <v>324</v>
      </c>
    </row>
    <row r="126" spans="1:6" ht="15">
      <c r="A126" s="31" t="s">
        <v>51</v>
      </c>
      <c r="B126" s="65" t="s">
        <v>171</v>
      </c>
      <c r="C126" s="6" t="s">
        <v>125</v>
      </c>
      <c r="D126" s="83">
        <f>+D125*34</f>
        <v>40800</v>
      </c>
      <c r="E126" s="73">
        <v>0.27</v>
      </c>
      <c r="F126" s="7">
        <f>D126*E126</f>
        <v>11016</v>
      </c>
    </row>
    <row r="127" spans="1:6" ht="15">
      <c r="A127" s="5" t="s">
        <v>51</v>
      </c>
      <c r="B127" s="29" t="s">
        <v>158</v>
      </c>
      <c r="C127" s="6" t="s">
        <v>49</v>
      </c>
      <c r="D127" s="72">
        <f>50*50</f>
        <v>2500</v>
      </c>
      <c r="E127" s="73">
        <v>0.27</v>
      </c>
      <c r="F127" s="7">
        <f>D127*E127</f>
        <v>675</v>
      </c>
    </row>
    <row r="128" spans="1:6" ht="15">
      <c r="A128" s="5" t="s">
        <v>51</v>
      </c>
      <c r="B128" s="29" t="s">
        <v>158</v>
      </c>
      <c r="C128" s="6" t="s">
        <v>49</v>
      </c>
      <c r="D128" s="72">
        <v>900</v>
      </c>
      <c r="E128" s="73">
        <v>0.27</v>
      </c>
      <c r="F128" s="7">
        <v>252.00000000000003</v>
      </c>
    </row>
    <row r="129" spans="1:6" ht="15">
      <c r="A129" s="5" t="s">
        <v>51</v>
      </c>
      <c r="B129" s="29" t="s">
        <v>158</v>
      </c>
      <c r="C129" s="6" t="s">
        <v>49</v>
      </c>
      <c r="D129" s="72">
        <v>900</v>
      </c>
      <c r="E129" s="73">
        <v>0.27</v>
      </c>
      <c r="F129" s="7">
        <f>D129*E129</f>
        <v>243.00000000000003</v>
      </c>
    </row>
    <row r="130" spans="1:6" ht="15">
      <c r="A130" s="5" t="s">
        <v>51</v>
      </c>
      <c r="B130" s="29" t="s">
        <v>158</v>
      </c>
      <c r="C130" s="33" t="s">
        <v>24</v>
      </c>
      <c r="D130" s="102">
        <f>D129*50</f>
        <v>45000</v>
      </c>
      <c r="E130" s="73">
        <v>0.27</v>
      </c>
      <c r="F130" s="7">
        <f>D130*E130</f>
        <v>12150</v>
      </c>
    </row>
    <row r="131" spans="1:6" ht="15">
      <c r="A131" s="105" t="s">
        <v>183</v>
      </c>
      <c r="B131" s="29" t="s">
        <v>184</v>
      </c>
      <c r="C131" s="6" t="s">
        <v>34</v>
      </c>
      <c r="D131" s="64">
        <f>130*3</f>
        <v>390</v>
      </c>
      <c r="E131" s="73">
        <v>17.75</v>
      </c>
      <c r="F131" s="7">
        <f>D131*E131</f>
        <v>6922.5</v>
      </c>
    </row>
    <row r="132" spans="1:6" ht="25.5">
      <c r="A132" s="5" t="s">
        <v>66</v>
      </c>
      <c r="B132" s="29" t="s">
        <v>26</v>
      </c>
      <c r="C132" s="6" t="s">
        <v>22</v>
      </c>
      <c r="D132" s="72">
        <v>847.5</v>
      </c>
      <c r="E132" s="73">
        <v>18.23</v>
      </c>
      <c r="F132" s="7">
        <f>D132*E132</f>
        <v>15449.925000000001</v>
      </c>
    </row>
    <row r="133" spans="1:6" ht="25.5">
      <c r="A133" s="5" t="s">
        <v>66</v>
      </c>
      <c r="B133" s="29" t="s">
        <v>26</v>
      </c>
      <c r="C133" s="6" t="s">
        <v>22</v>
      </c>
      <c r="D133" s="72">
        <v>630</v>
      </c>
      <c r="E133" s="73">
        <v>18.23</v>
      </c>
      <c r="F133" s="7">
        <f>D133*E133</f>
        <v>11484.9</v>
      </c>
    </row>
    <row r="134" spans="1:6" ht="26.25" thickBot="1">
      <c r="A134" s="106" t="s">
        <v>66</v>
      </c>
      <c r="B134" s="29" t="s">
        <v>26</v>
      </c>
      <c r="C134" s="9" t="s">
        <v>22</v>
      </c>
      <c r="D134" s="79">
        <v>1800</v>
      </c>
      <c r="E134" s="80">
        <v>18.23</v>
      </c>
      <c r="F134" s="7">
        <v>32814</v>
      </c>
    </row>
    <row r="135" spans="1:6" ht="26.25" thickTop="1">
      <c r="A135" s="107" t="s">
        <v>66</v>
      </c>
      <c r="B135" s="29" t="s">
        <v>26</v>
      </c>
      <c r="C135" s="6" t="s">
        <v>22</v>
      </c>
      <c r="D135" s="72">
        <v>323.7</v>
      </c>
      <c r="E135" s="83">
        <v>18.23</v>
      </c>
      <c r="F135" s="108">
        <v>5901.0509999999995</v>
      </c>
    </row>
    <row r="136" spans="1:6" ht="25.5">
      <c r="A136" s="107" t="s">
        <v>66</v>
      </c>
      <c r="B136" s="29" t="s">
        <v>26</v>
      </c>
      <c r="C136" s="6" t="s">
        <v>22</v>
      </c>
      <c r="D136" s="72">
        <v>1800</v>
      </c>
      <c r="E136" s="83">
        <v>18.23</v>
      </c>
      <c r="F136" s="108">
        <f>D136*E136</f>
        <v>32814</v>
      </c>
    </row>
    <row r="137" spans="1:6" ht="25.5">
      <c r="A137" s="107" t="s">
        <v>66</v>
      </c>
      <c r="B137" s="29" t="s">
        <v>26</v>
      </c>
      <c r="C137" s="6" t="s">
        <v>22</v>
      </c>
      <c r="D137" s="72">
        <v>423.7</v>
      </c>
      <c r="E137" s="83">
        <v>18.23</v>
      </c>
      <c r="F137" s="108">
        <f>D137*E137</f>
        <v>7724.051</v>
      </c>
    </row>
    <row r="138" spans="1:6" ht="25.5">
      <c r="A138" s="107" t="s">
        <v>66</v>
      </c>
      <c r="B138" s="29" t="s">
        <v>26</v>
      </c>
      <c r="C138" s="6" t="s">
        <v>22</v>
      </c>
      <c r="D138" s="72">
        <v>25</v>
      </c>
      <c r="E138" s="83">
        <v>18.23</v>
      </c>
      <c r="F138" s="108">
        <f>D138*E138</f>
        <v>455.75</v>
      </c>
    </row>
    <row r="139" spans="1:6" ht="25.5">
      <c r="A139" s="107" t="s">
        <v>66</v>
      </c>
      <c r="B139" s="29" t="s">
        <v>26</v>
      </c>
      <c r="C139" s="6" t="s">
        <v>22</v>
      </c>
      <c r="D139" s="83">
        <v>8250</v>
      </c>
      <c r="E139" s="83">
        <v>18.23</v>
      </c>
      <c r="F139" s="108">
        <f>D139*E139</f>
        <v>150397.5</v>
      </c>
    </row>
    <row r="140" spans="1:6" ht="25.5">
      <c r="A140" s="31" t="s">
        <v>25</v>
      </c>
      <c r="B140" s="29" t="s">
        <v>26</v>
      </c>
      <c r="C140" s="33" t="s">
        <v>22</v>
      </c>
      <c r="D140" s="34">
        <v>2000</v>
      </c>
      <c r="E140" s="34">
        <v>5.57</v>
      </c>
      <c r="F140" s="35">
        <f>D140*E140</f>
        <v>11140</v>
      </c>
    </row>
    <row r="141" spans="1:6" ht="25.5">
      <c r="A141" s="31" t="s">
        <v>25</v>
      </c>
      <c r="B141" s="29" t="s">
        <v>26</v>
      </c>
      <c r="C141" s="33" t="s">
        <v>22</v>
      </c>
      <c r="D141" s="34">
        <v>300</v>
      </c>
      <c r="E141" s="34">
        <v>5.57</v>
      </c>
      <c r="F141" s="35">
        <f>+D141*E141</f>
        <v>1671</v>
      </c>
    </row>
    <row r="142" spans="1:6" ht="15">
      <c r="A142" s="107" t="s">
        <v>185</v>
      </c>
      <c r="B142" s="29" t="s">
        <v>186</v>
      </c>
      <c r="C142" s="6" t="s">
        <v>34</v>
      </c>
      <c r="D142" s="83">
        <v>19250</v>
      </c>
      <c r="E142" s="83">
        <v>2.87</v>
      </c>
      <c r="F142" s="108">
        <f>D142*E142</f>
        <v>55247.5</v>
      </c>
    </row>
    <row r="143" spans="1:6" ht="15">
      <c r="A143" s="88" t="s">
        <v>144</v>
      </c>
      <c r="B143" s="29" t="s">
        <v>68</v>
      </c>
      <c r="C143" s="6" t="s">
        <v>22</v>
      </c>
      <c r="D143" s="72">
        <v>550</v>
      </c>
      <c r="E143" s="28">
        <v>12.27</v>
      </c>
      <c r="F143" s="108">
        <f>D143*E143</f>
        <v>6748.5</v>
      </c>
    </row>
    <row r="144" spans="1:6" ht="15">
      <c r="A144" s="31" t="s">
        <v>29</v>
      </c>
      <c r="B144" s="29" t="s">
        <v>28</v>
      </c>
      <c r="C144" s="6" t="s">
        <v>22</v>
      </c>
      <c r="D144" s="72">
        <v>470</v>
      </c>
      <c r="E144" s="34">
        <v>11.61</v>
      </c>
      <c r="F144" s="108">
        <f>D144*E144</f>
        <v>5456.7</v>
      </c>
    </row>
    <row r="145" spans="1:6" ht="15">
      <c r="A145" s="88" t="s">
        <v>144</v>
      </c>
      <c r="B145" s="29" t="s">
        <v>68</v>
      </c>
      <c r="C145" s="6" t="s">
        <v>22</v>
      </c>
      <c r="D145" s="72">
        <v>80</v>
      </c>
      <c r="E145" s="28">
        <v>12.27</v>
      </c>
      <c r="F145" s="108">
        <v>1924</v>
      </c>
    </row>
    <row r="146" spans="1:6" ht="15">
      <c r="A146" s="31" t="s">
        <v>29</v>
      </c>
      <c r="B146" s="29" t="s">
        <v>28</v>
      </c>
      <c r="C146" s="6" t="s">
        <v>22</v>
      </c>
      <c r="D146" s="72">
        <v>180</v>
      </c>
      <c r="E146" s="34">
        <v>11.61</v>
      </c>
      <c r="F146" s="108">
        <v>4066.2</v>
      </c>
    </row>
    <row r="147" spans="1:6" ht="15">
      <c r="A147" s="88" t="s">
        <v>144</v>
      </c>
      <c r="B147" s="29" t="s">
        <v>68</v>
      </c>
      <c r="C147" s="6" t="s">
        <v>22</v>
      </c>
      <c r="D147" s="72">
        <v>80</v>
      </c>
      <c r="E147" s="28">
        <v>12.27</v>
      </c>
      <c r="F147" s="108">
        <f>D147*E147</f>
        <v>981.5999999999999</v>
      </c>
    </row>
    <row r="148" spans="1:6" ht="15">
      <c r="A148" s="31" t="s">
        <v>29</v>
      </c>
      <c r="B148" s="29" t="s">
        <v>28</v>
      </c>
      <c r="C148" s="6" t="s">
        <v>22</v>
      </c>
      <c r="D148" s="72">
        <v>200</v>
      </c>
      <c r="E148" s="34">
        <v>11.61</v>
      </c>
      <c r="F148" s="108">
        <f>D148*E148</f>
        <v>2322</v>
      </c>
    </row>
    <row r="149" spans="1:6" ht="15">
      <c r="A149" s="104" t="s">
        <v>27</v>
      </c>
      <c r="B149" s="29" t="s">
        <v>154</v>
      </c>
      <c r="C149" s="33" t="s">
        <v>24</v>
      </c>
      <c r="D149" s="34">
        <v>45000</v>
      </c>
      <c r="E149" s="34">
        <v>0.27</v>
      </c>
      <c r="F149" s="35">
        <f>D149*E149</f>
        <v>12150</v>
      </c>
    </row>
    <row r="150" spans="1:6" ht="15">
      <c r="A150" s="31" t="s">
        <v>159</v>
      </c>
      <c r="B150" s="29" t="s">
        <v>33</v>
      </c>
      <c r="C150" s="33" t="s">
        <v>22</v>
      </c>
      <c r="D150" s="34">
        <v>50</v>
      </c>
      <c r="E150" s="34">
        <v>14.42</v>
      </c>
      <c r="F150" s="35">
        <f>+D150*E150</f>
        <v>721</v>
      </c>
    </row>
    <row r="151" spans="1:6" ht="15">
      <c r="A151" s="31" t="s">
        <v>29</v>
      </c>
      <c r="B151" s="29" t="s">
        <v>28</v>
      </c>
      <c r="C151" s="33" t="s">
        <v>22</v>
      </c>
      <c r="D151" s="34">
        <v>200</v>
      </c>
      <c r="E151" s="34">
        <v>11.61</v>
      </c>
      <c r="F151" s="35">
        <f>+D151*E151</f>
        <v>2322</v>
      </c>
    </row>
    <row r="152" spans="1:6" ht="15">
      <c r="A152" s="107" t="s">
        <v>30</v>
      </c>
      <c r="B152" s="29" t="s">
        <v>31</v>
      </c>
      <c r="C152" s="6" t="s">
        <v>32</v>
      </c>
      <c r="D152" s="72">
        <v>400</v>
      </c>
      <c r="E152" s="83">
        <v>0.51</v>
      </c>
      <c r="F152" s="108">
        <f>D152*E152</f>
        <v>204</v>
      </c>
    </row>
    <row r="153" spans="1:6" ht="15">
      <c r="A153" s="107" t="s">
        <v>30</v>
      </c>
      <c r="B153" s="29" t="s">
        <v>31</v>
      </c>
      <c r="C153" s="6" t="s">
        <v>32</v>
      </c>
      <c r="D153" s="72">
        <v>300</v>
      </c>
      <c r="E153" s="83">
        <v>0.51</v>
      </c>
      <c r="F153" s="108">
        <v>153</v>
      </c>
    </row>
    <row r="154" spans="1:6" ht="15">
      <c r="A154" s="107" t="s">
        <v>30</v>
      </c>
      <c r="B154" s="29" t="s">
        <v>31</v>
      </c>
      <c r="C154" s="6" t="s">
        <v>32</v>
      </c>
      <c r="D154" s="72">
        <v>300</v>
      </c>
      <c r="E154" s="83">
        <v>0.51</v>
      </c>
      <c r="F154" s="108">
        <f>D154*E154</f>
        <v>153</v>
      </c>
    </row>
    <row r="155" spans="1:6" ht="25.5">
      <c r="A155" s="31" t="s">
        <v>30</v>
      </c>
      <c r="B155" s="29" t="s">
        <v>96</v>
      </c>
      <c r="C155" s="33" t="s">
        <v>22</v>
      </c>
      <c r="D155" s="34">
        <v>2.05</v>
      </c>
      <c r="E155" s="34">
        <v>138.98</v>
      </c>
      <c r="F155" s="35">
        <f>+D155*E155</f>
        <v>284.90899999999993</v>
      </c>
    </row>
    <row r="156" spans="1:6" ht="15">
      <c r="A156" s="31" t="s">
        <v>30</v>
      </c>
      <c r="B156" s="29" t="s">
        <v>31</v>
      </c>
      <c r="C156" s="33" t="s">
        <v>32</v>
      </c>
      <c r="D156" s="34">
        <v>200</v>
      </c>
      <c r="E156" s="34">
        <v>0.54</v>
      </c>
      <c r="F156" s="35">
        <f>+D156*E156</f>
        <v>108</v>
      </c>
    </row>
    <row r="157" spans="1:6" ht="15">
      <c r="A157" s="107" t="s">
        <v>30</v>
      </c>
      <c r="B157" s="29" t="s">
        <v>31</v>
      </c>
      <c r="C157" s="6" t="s">
        <v>32</v>
      </c>
      <c r="D157" s="72">
        <v>65</v>
      </c>
      <c r="E157" s="83">
        <v>0.51</v>
      </c>
      <c r="F157" s="108">
        <f>D157*E157</f>
        <v>33.15</v>
      </c>
    </row>
    <row r="158" spans="1:6" ht="25.5">
      <c r="A158" s="30" t="s">
        <v>48</v>
      </c>
      <c r="B158" s="29" t="s">
        <v>187</v>
      </c>
      <c r="C158" s="6" t="s">
        <v>34</v>
      </c>
      <c r="D158" s="72">
        <v>250</v>
      </c>
      <c r="E158" s="83">
        <v>20.27</v>
      </c>
      <c r="F158" s="108">
        <f>D158*E158</f>
        <v>5067.5</v>
      </c>
    </row>
    <row r="159" spans="1:6" ht="25.5">
      <c r="A159" s="30" t="s">
        <v>48</v>
      </c>
      <c r="B159" s="29" t="s">
        <v>187</v>
      </c>
      <c r="C159" s="6" t="s">
        <v>34</v>
      </c>
      <c r="D159" s="72">
        <v>250</v>
      </c>
      <c r="E159" s="83">
        <v>20.27</v>
      </c>
      <c r="F159" s="108">
        <v>3507.5</v>
      </c>
    </row>
    <row r="160" spans="1:6" ht="25.5">
      <c r="A160" s="30" t="s">
        <v>48</v>
      </c>
      <c r="B160" s="29" t="s">
        <v>187</v>
      </c>
      <c r="C160" s="6" t="s">
        <v>34</v>
      </c>
      <c r="D160" s="72">
        <v>250</v>
      </c>
      <c r="E160" s="83">
        <v>20.27</v>
      </c>
      <c r="F160" s="108">
        <f>D160*E160</f>
        <v>5067.5</v>
      </c>
    </row>
    <row r="161" spans="1:6" ht="15">
      <c r="A161" s="31" t="s">
        <v>160</v>
      </c>
      <c r="B161" s="29" t="s">
        <v>161</v>
      </c>
      <c r="C161" s="33" t="s">
        <v>22</v>
      </c>
      <c r="D161" s="34">
        <v>25</v>
      </c>
      <c r="E161" s="34">
        <v>159.02</v>
      </c>
      <c r="F161" s="35">
        <f>+D161*E161</f>
        <v>3975.5000000000005</v>
      </c>
    </row>
    <row r="162" spans="1:6" ht="25.5">
      <c r="A162" s="30" t="s">
        <v>48</v>
      </c>
      <c r="B162" s="29" t="s">
        <v>187</v>
      </c>
      <c r="C162" s="6" t="s">
        <v>34</v>
      </c>
      <c r="D162" s="72">
        <v>30</v>
      </c>
      <c r="E162" s="83">
        <v>20.27</v>
      </c>
      <c r="F162" s="108">
        <f>D162*E162</f>
        <v>608.1</v>
      </c>
    </row>
    <row r="163" spans="1:6" ht="38.25">
      <c r="A163" s="31" t="s">
        <v>133</v>
      </c>
      <c r="B163" s="29" t="s">
        <v>163</v>
      </c>
      <c r="C163" s="6" t="s">
        <v>22</v>
      </c>
      <c r="D163" s="72">
        <v>20.2</v>
      </c>
      <c r="E163" s="34">
        <v>180.89</v>
      </c>
      <c r="F163" s="108">
        <f>D163*E163</f>
        <v>3653.9779999999996</v>
      </c>
    </row>
    <row r="164" spans="1:6" ht="25.5">
      <c r="A164" s="31" t="s">
        <v>44</v>
      </c>
      <c r="B164" s="29" t="s">
        <v>162</v>
      </c>
      <c r="C164" s="8" t="s">
        <v>22</v>
      </c>
      <c r="D164" s="72">
        <v>60</v>
      </c>
      <c r="E164" s="83">
        <v>229.17</v>
      </c>
      <c r="F164" s="108">
        <f>D164*E164</f>
        <v>13750.199999999999</v>
      </c>
    </row>
    <row r="165" spans="1:6" ht="38.25">
      <c r="A165" s="31" t="s">
        <v>133</v>
      </c>
      <c r="B165" s="29" t="s">
        <v>163</v>
      </c>
      <c r="C165" s="6" t="s">
        <v>22</v>
      </c>
      <c r="D165" s="72">
        <v>7.2</v>
      </c>
      <c r="E165" s="34">
        <v>180.89</v>
      </c>
      <c r="F165" s="108">
        <v>1626.984</v>
      </c>
    </row>
    <row r="166" spans="1:6" ht="25.5">
      <c r="A166" s="31" t="s">
        <v>44</v>
      </c>
      <c r="B166" s="29" t="s">
        <v>162</v>
      </c>
      <c r="C166" s="8" t="s">
        <v>22</v>
      </c>
      <c r="D166" s="72">
        <v>22</v>
      </c>
      <c r="E166" s="34">
        <v>207.98</v>
      </c>
      <c r="F166" s="109">
        <v>5041.74</v>
      </c>
    </row>
    <row r="167" spans="1:6" ht="38.25">
      <c r="A167" s="31" t="s">
        <v>133</v>
      </c>
      <c r="B167" s="29" t="s">
        <v>163</v>
      </c>
      <c r="C167" s="6" t="s">
        <v>22</v>
      </c>
      <c r="D167" s="72">
        <v>7.2</v>
      </c>
      <c r="E167" s="34">
        <v>180.89</v>
      </c>
      <c r="F167" s="108">
        <f>D167*E167</f>
        <v>1302.408</v>
      </c>
    </row>
    <row r="168" spans="1:6" ht="25.5">
      <c r="A168" s="31" t="s">
        <v>44</v>
      </c>
      <c r="B168" s="29" t="s">
        <v>162</v>
      </c>
      <c r="C168" s="8" t="s">
        <v>22</v>
      </c>
      <c r="D168" s="72">
        <v>44</v>
      </c>
      <c r="E168" s="34">
        <v>207.98</v>
      </c>
      <c r="F168" s="108">
        <f>D168*E168</f>
        <v>9151.119999999999</v>
      </c>
    </row>
    <row r="169" spans="1:6" ht="38.25">
      <c r="A169" s="31" t="s">
        <v>133</v>
      </c>
      <c r="B169" s="29" t="s">
        <v>163</v>
      </c>
      <c r="C169" s="33" t="s">
        <v>22</v>
      </c>
      <c r="D169" s="34">
        <v>31.29</v>
      </c>
      <c r="E169" s="34">
        <v>180.89</v>
      </c>
      <c r="F169" s="35">
        <f>+D169*E169</f>
        <v>5660.048099999999</v>
      </c>
    </row>
    <row r="170" spans="1:6" ht="38.25">
      <c r="A170" s="31" t="s">
        <v>133</v>
      </c>
      <c r="B170" s="29" t="s">
        <v>163</v>
      </c>
      <c r="C170" s="33" t="s">
        <v>22</v>
      </c>
      <c r="D170" s="34">
        <v>24</v>
      </c>
      <c r="E170" s="34">
        <v>180.89</v>
      </c>
      <c r="F170" s="35">
        <f>+D170*E170</f>
        <v>4341.36</v>
      </c>
    </row>
    <row r="171" spans="1:6" ht="38.25">
      <c r="A171" s="107" t="s">
        <v>133</v>
      </c>
      <c r="B171" s="29" t="s">
        <v>163</v>
      </c>
      <c r="C171" s="6" t="s">
        <v>22</v>
      </c>
      <c r="D171" s="72">
        <v>7.2</v>
      </c>
      <c r="E171" s="34">
        <v>180.89</v>
      </c>
      <c r="F171" s="108">
        <f>D171*E171</f>
        <v>1302.408</v>
      </c>
    </row>
    <row r="172" spans="1:6" ht="25.5">
      <c r="A172" s="31" t="s">
        <v>44</v>
      </c>
      <c r="B172" s="29" t="s">
        <v>162</v>
      </c>
      <c r="C172" s="8" t="s">
        <v>22</v>
      </c>
      <c r="D172" s="72">
        <v>10</v>
      </c>
      <c r="E172" s="34">
        <v>207.98</v>
      </c>
      <c r="F172" s="7">
        <f>D172*E172</f>
        <v>2079.7999999999997</v>
      </c>
    </row>
    <row r="173" spans="1:6" ht="38.25">
      <c r="A173" s="31" t="s">
        <v>133</v>
      </c>
      <c r="B173" s="29" t="s">
        <v>163</v>
      </c>
      <c r="C173" s="33" t="s">
        <v>22</v>
      </c>
      <c r="D173" s="34">
        <v>1230.4</v>
      </c>
      <c r="E173" s="34">
        <v>180.89</v>
      </c>
      <c r="F173" s="101">
        <f>+D173*E173</f>
        <v>222567.056</v>
      </c>
    </row>
    <row r="174" spans="1:6" ht="15">
      <c r="A174" s="5" t="s">
        <v>59</v>
      </c>
      <c r="B174" s="29" t="s">
        <v>60</v>
      </c>
      <c r="C174" s="6" t="s">
        <v>22</v>
      </c>
      <c r="D174" s="72">
        <v>35</v>
      </c>
      <c r="E174" s="28">
        <v>125.96</v>
      </c>
      <c r="F174" s="7">
        <f>D174*E174</f>
        <v>4408.599999999999</v>
      </c>
    </row>
    <row r="175" spans="1:6" ht="15">
      <c r="A175" s="5" t="s">
        <v>59</v>
      </c>
      <c r="B175" s="29" t="s">
        <v>60</v>
      </c>
      <c r="C175" s="6" t="s">
        <v>22</v>
      </c>
      <c r="D175" s="72">
        <v>25</v>
      </c>
      <c r="E175" s="28">
        <v>125.96</v>
      </c>
      <c r="F175" s="7">
        <v>3350.98130535215</v>
      </c>
    </row>
    <row r="176" spans="1:6" ht="15">
      <c r="A176" s="5" t="s">
        <v>59</v>
      </c>
      <c r="B176" s="29" t="s">
        <v>60</v>
      </c>
      <c r="C176" s="6" t="s">
        <v>22</v>
      </c>
      <c r="D176" s="72">
        <v>35</v>
      </c>
      <c r="E176" s="28">
        <v>125.96</v>
      </c>
      <c r="F176" s="7">
        <f>D176*E176</f>
        <v>4408.599999999999</v>
      </c>
    </row>
    <row r="177" spans="1:6" ht="15">
      <c r="A177" s="5" t="s">
        <v>59</v>
      </c>
      <c r="B177" s="29" t="s">
        <v>60</v>
      </c>
      <c r="C177" s="6" t="s">
        <v>22</v>
      </c>
      <c r="D177" s="72">
        <v>6</v>
      </c>
      <c r="E177" s="28">
        <v>125.96</v>
      </c>
      <c r="F177" s="7">
        <f>D177*E177</f>
        <v>755.76</v>
      </c>
    </row>
    <row r="178" spans="1:6" ht="25.5">
      <c r="A178" s="5" t="s">
        <v>45</v>
      </c>
      <c r="B178" s="29" t="s">
        <v>69</v>
      </c>
      <c r="C178" s="6" t="s">
        <v>5</v>
      </c>
      <c r="D178" s="75">
        <v>130</v>
      </c>
      <c r="E178" s="76">
        <v>584.56</v>
      </c>
      <c r="F178" s="7">
        <f>D178*E178</f>
        <v>75992.79999999999</v>
      </c>
    </row>
    <row r="179" spans="1:6" ht="25.5">
      <c r="A179" s="5" t="s">
        <v>45</v>
      </c>
      <c r="B179" s="29" t="s">
        <v>70</v>
      </c>
      <c r="C179" s="6" t="s">
        <v>71</v>
      </c>
      <c r="D179" s="72">
        <v>1103.5</v>
      </c>
      <c r="E179" s="73">
        <v>2.5</v>
      </c>
      <c r="F179" s="7">
        <f>D179*E179</f>
        <v>2758.75</v>
      </c>
    </row>
    <row r="180" spans="1:6" ht="25.5">
      <c r="A180" s="89" t="s">
        <v>164</v>
      </c>
      <c r="B180" s="29" t="s">
        <v>173</v>
      </c>
      <c r="C180" s="6" t="s">
        <v>5</v>
      </c>
      <c r="D180" s="75">
        <v>20</v>
      </c>
      <c r="E180" s="76">
        <v>604.66</v>
      </c>
      <c r="F180" s="110">
        <v>11691.199999999999</v>
      </c>
    </row>
    <row r="181" spans="1:6" ht="25.5">
      <c r="A181" s="5" t="s">
        <v>45</v>
      </c>
      <c r="B181" s="29" t="s">
        <v>70</v>
      </c>
      <c r="C181" s="6" t="s">
        <v>71</v>
      </c>
      <c r="D181" s="72">
        <v>883.5</v>
      </c>
      <c r="E181" s="73">
        <v>2.5</v>
      </c>
      <c r="F181" s="7">
        <v>2208.75</v>
      </c>
    </row>
    <row r="182" spans="1:6" ht="25.5">
      <c r="A182" s="89" t="s">
        <v>164</v>
      </c>
      <c r="B182" s="29" t="s">
        <v>173</v>
      </c>
      <c r="C182" s="6" t="s">
        <v>5</v>
      </c>
      <c r="D182" s="75">
        <v>40</v>
      </c>
      <c r="E182" s="76">
        <v>604.66</v>
      </c>
      <c r="F182" s="7">
        <f>D182*E182</f>
        <v>24186.399999999998</v>
      </c>
    </row>
    <row r="183" spans="1:6" ht="15">
      <c r="A183" s="30" t="s">
        <v>143</v>
      </c>
      <c r="B183" s="29" t="s">
        <v>84</v>
      </c>
      <c r="C183" s="6" t="s">
        <v>71</v>
      </c>
      <c r="D183" s="72">
        <v>883.5</v>
      </c>
      <c r="E183" s="73">
        <v>2</v>
      </c>
      <c r="F183" s="7">
        <f>D183*E183</f>
        <v>1767</v>
      </c>
    </row>
    <row r="184" spans="1:6" ht="15">
      <c r="A184" s="30" t="s">
        <v>143</v>
      </c>
      <c r="B184" s="29" t="s">
        <v>84</v>
      </c>
      <c r="C184" s="33" t="s">
        <v>85</v>
      </c>
      <c r="D184" s="102">
        <v>1039.85</v>
      </c>
      <c r="E184" s="102">
        <v>2</v>
      </c>
      <c r="F184" s="101">
        <f>+D184*E184</f>
        <v>2079.7</v>
      </c>
    </row>
    <row r="185" spans="1:6" ht="15">
      <c r="A185" s="30" t="s">
        <v>143</v>
      </c>
      <c r="B185" s="29" t="s">
        <v>84</v>
      </c>
      <c r="C185" s="6" t="s">
        <v>71</v>
      </c>
      <c r="D185" s="72">
        <v>883.5</v>
      </c>
      <c r="E185" s="73">
        <v>2</v>
      </c>
      <c r="F185" s="7">
        <f>D185*E185</f>
        <v>1767</v>
      </c>
    </row>
    <row r="186" spans="1:6" ht="15">
      <c r="A186" s="5" t="s">
        <v>42</v>
      </c>
      <c r="B186" s="29" t="s">
        <v>43</v>
      </c>
      <c r="C186" s="6" t="s">
        <v>22</v>
      </c>
      <c r="D186" s="72">
        <v>50</v>
      </c>
      <c r="E186" s="34">
        <v>50.67</v>
      </c>
      <c r="F186" s="7">
        <f>D186*E186</f>
        <v>2533.5</v>
      </c>
    </row>
    <row r="187" spans="1:6" ht="15">
      <c r="A187" s="15" t="s">
        <v>42</v>
      </c>
      <c r="B187" s="29" t="s">
        <v>43</v>
      </c>
      <c r="C187" s="11" t="s">
        <v>22</v>
      </c>
      <c r="D187" s="77">
        <v>18</v>
      </c>
      <c r="E187" s="34">
        <v>50.67</v>
      </c>
      <c r="F187" s="103">
        <v>2140.02</v>
      </c>
    </row>
    <row r="188" spans="1:6" ht="15">
      <c r="A188" s="107" t="s">
        <v>42</v>
      </c>
      <c r="B188" s="29" t="s">
        <v>43</v>
      </c>
      <c r="C188" s="6" t="s">
        <v>22</v>
      </c>
      <c r="D188" s="72">
        <v>18</v>
      </c>
      <c r="E188" s="34">
        <v>50.67</v>
      </c>
      <c r="F188" s="108">
        <f>D188*E188</f>
        <v>912.0600000000001</v>
      </c>
    </row>
    <row r="189" spans="1:6" ht="15">
      <c r="A189" s="107" t="s">
        <v>42</v>
      </c>
      <c r="B189" s="29" t="s">
        <v>43</v>
      </c>
      <c r="C189" s="6" t="s">
        <v>22</v>
      </c>
      <c r="D189" s="83">
        <v>550</v>
      </c>
      <c r="E189" s="34">
        <v>50.67</v>
      </c>
      <c r="F189" s="108">
        <f>D189*E189</f>
        <v>27868.5</v>
      </c>
    </row>
    <row r="190" spans="1:6" ht="15">
      <c r="A190" s="111" t="s">
        <v>98</v>
      </c>
      <c r="B190" s="29" t="s">
        <v>43</v>
      </c>
      <c r="C190" s="112" t="s">
        <v>22</v>
      </c>
      <c r="D190" s="113">
        <v>120</v>
      </c>
      <c r="E190" s="34">
        <v>50.67</v>
      </c>
      <c r="F190" s="114">
        <f>+D190*E190</f>
        <v>6080.400000000001</v>
      </c>
    </row>
    <row r="191" spans="1:6" ht="15">
      <c r="A191" s="30" t="s">
        <v>88</v>
      </c>
      <c r="B191" s="29" t="s">
        <v>166</v>
      </c>
      <c r="C191" s="6" t="s">
        <v>22</v>
      </c>
      <c r="D191" s="72">
        <v>40</v>
      </c>
      <c r="E191" s="73">
        <v>16.04</v>
      </c>
      <c r="F191" s="22">
        <f>D191*E191</f>
        <v>641.5999999999999</v>
      </c>
    </row>
    <row r="192" spans="1:6" ht="15">
      <c r="A192" s="30" t="s">
        <v>88</v>
      </c>
      <c r="B192" s="29" t="s">
        <v>166</v>
      </c>
      <c r="C192" s="6" t="s">
        <v>22</v>
      </c>
      <c r="D192" s="83">
        <v>24200</v>
      </c>
      <c r="E192" s="73">
        <v>16.04</v>
      </c>
      <c r="F192" s="22">
        <f>D192*E192</f>
        <v>388168</v>
      </c>
    </row>
    <row r="193" spans="1:6" ht="15">
      <c r="A193" s="89" t="s">
        <v>46</v>
      </c>
      <c r="B193" s="29" t="s">
        <v>47</v>
      </c>
      <c r="C193" s="33" t="s">
        <v>22</v>
      </c>
      <c r="D193" s="34">
        <v>20</v>
      </c>
      <c r="E193" s="34">
        <v>12</v>
      </c>
      <c r="F193" s="114">
        <f>+D193*E193</f>
        <v>240</v>
      </c>
    </row>
    <row r="194" spans="1:6" ht="15">
      <c r="A194" s="30" t="s">
        <v>86</v>
      </c>
      <c r="B194" s="29" t="s">
        <v>167</v>
      </c>
      <c r="C194" s="33" t="s">
        <v>97</v>
      </c>
      <c r="D194" s="34">
        <v>14</v>
      </c>
      <c r="E194" s="102">
        <v>7.08</v>
      </c>
      <c r="F194" s="114">
        <f>+D194*E194</f>
        <v>99.12</v>
      </c>
    </row>
    <row r="195" spans="1:6" ht="15">
      <c r="A195" s="89" t="s">
        <v>52</v>
      </c>
      <c r="B195" s="29" t="s">
        <v>168</v>
      </c>
      <c r="C195" s="33" t="s">
        <v>5</v>
      </c>
      <c r="D195" s="34">
        <v>2800</v>
      </c>
      <c r="E195" s="102">
        <v>1.47</v>
      </c>
      <c r="F195" s="101">
        <f>+D195*E195</f>
        <v>4116</v>
      </c>
    </row>
    <row r="196" spans="1:6" ht="15">
      <c r="A196" s="31" t="s">
        <v>37</v>
      </c>
      <c r="B196" s="29" t="s">
        <v>174</v>
      </c>
      <c r="C196" s="33" t="s">
        <v>38</v>
      </c>
      <c r="D196" s="34">
        <v>6</v>
      </c>
      <c r="E196" s="34">
        <v>290.1</v>
      </c>
      <c r="F196" s="101">
        <f>+D196*E196</f>
        <v>1740.6000000000001</v>
      </c>
    </row>
    <row r="197" spans="1:6" ht="15">
      <c r="A197" s="31" t="s">
        <v>37</v>
      </c>
      <c r="B197" s="29" t="s">
        <v>174</v>
      </c>
      <c r="C197" s="11" t="s">
        <v>38</v>
      </c>
      <c r="D197" s="77">
        <v>8</v>
      </c>
      <c r="E197" s="34">
        <v>290.1</v>
      </c>
      <c r="F197" s="22">
        <f>D197*E197</f>
        <v>2320.8</v>
      </c>
    </row>
    <row r="198" spans="1:6" ht="15">
      <c r="A198" s="31" t="s">
        <v>37</v>
      </c>
      <c r="B198" s="29" t="s">
        <v>174</v>
      </c>
      <c r="C198" s="6" t="s">
        <v>38</v>
      </c>
      <c r="D198" s="72">
        <v>8</v>
      </c>
      <c r="E198" s="34">
        <v>290.1</v>
      </c>
      <c r="F198" s="108">
        <v>2934.08</v>
      </c>
    </row>
    <row r="199" spans="1:6" ht="15">
      <c r="A199" s="31" t="s">
        <v>37</v>
      </c>
      <c r="B199" s="29" t="s">
        <v>174</v>
      </c>
      <c r="C199" s="6" t="s">
        <v>38</v>
      </c>
      <c r="D199" s="72">
        <v>8</v>
      </c>
      <c r="E199" s="34">
        <v>290.1</v>
      </c>
      <c r="F199" s="108">
        <f>D199*E199</f>
        <v>2320.8</v>
      </c>
    </row>
    <row r="200" spans="1:6" ht="15">
      <c r="A200" s="31" t="s">
        <v>37</v>
      </c>
      <c r="B200" s="29" t="s">
        <v>174</v>
      </c>
      <c r="C200" s="6" t="s">
        <v>38</v>
      </c>
      <c r="D200" s="72">
        <v>2</v>
      </c>
      <c r="E200" s="34">
        <v>290.1</v>
      </c>
      <c r="F200" s="108">
        <f>D200*E200</f>
        <v>580.2</v>
      </c>
    </row>
    <row r="201" spans="1:6" ht="15">
      <c r="A201" s="115" t="s">
        <v>123</v>
      </c>
      <c r="B201" s="116" t="s">
        <v>124</v>
      </c>
      <c r="C201" s="6" t="s">
        <v>34</v>
      </c>
      <c r="D201" s="83">
        <v>55000</v>
      </c>
      <c r="E201" s="83">
        <v>0.81</v>
      </c>
      <c r="F201" s="108">
        <f>D201*E201</f>
        <v>44550</v>
      </c>
    </row>
  </sheetData>
  <sheetProtection/>
  <mergeCells count="6">
    <mergeCell ref="A1:F1"/>
    <mergeCell ref="A2:F2"/>
    <mergeCell ref="A3:F3"/>
    <mergeCell ref="B4:F4"/>
    <mergeCell ref="B5:D5"/>
    <mergeCell ref="D54:E54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25" sqref="F25"/>
    </sheetView>
  </sheetViews>
  <sheetFormatPr defaultColWidth="8.8515625" defaultRowHeight="15"/>
  <cols>
    <col min="1" max="1" width="5.8515625" style="323" customWidth="1"/>
    <col min="2" max="2" width="10.8515625" style="255" customWidth="1"/>
    <col min="3" max="3" width="50.8515625" style="255" customWidth="1"/>
    <col min="4" max="5" width="8.8515625" style="323" customWidth="1"/>
    <col min="6" max="16384" width="8.8515625" style="255" customWidth="1"/>
  </cols>
  <sheetData>
    <row r="1" spans="2:7" ht="11.25">
      <c r="B1" s="358" t="s">
        <v>0</v>
      </c>
      <c r="C1" s="358"/>
      <c r="D1" s="358"/>
      <c r="E1" s="358"/>
      <c r="F1" s="358"/>
      <c r="G1" s="358"/>
    </row>
    <row r="2" spans="2:7" ht="11.25">
      <c r="B2" s="359" t="s">
        <v>1</v>
      </c>
      <c r="C2" s="359"/>
      <c r="D2" s="359"/>
      <c r="E2" s="359"/>
      <c r="F2" s="359"/>
      <c r="G2" s="359"/>
    </row>
    <row r="3" spans="1:7" ht="11.25">
      <c r="A3" s="324"/>
      <c r="B3" s="371" t="s">
        <v>54</v>
      </c>
      <c r="C3" s="371"/>
      <c r="D3" s="371"/>
      <c r="E3" s="371"/>
      <c r="F3" s="371"/>
      <c r="G3" s="371"/>
    </row>
    <row r="4" spans="1:7" ht="12">
      <c r="A4" s="324"/>
      <c r="B4" s="289" t="s">
        <v>2</v>
      </c>
      <c r="C4" s="437" t="s">
        <v>55</v>
      </c>
      <c r="D4" s="437"/>
      <c r="E4" s="437"/>
      <c r="F4" s="437"/>
      <c r="G4" s="437"/>
    </row>
    <row r="5" spans="1:7" ht="12">
      <c r="A5" s="324"/>
      <c r="B5" s="289" t="s">
        <v>56</v>
      </c>
      <c r="C5" s="435" t="s">
        <v>72</v>
      </c>
      <c r="D5" s="435"/>
      <c r="E5" s="435"/>
      <c r="F5" s="435"/>
      <c r="G5" s="435"/>
    </row>
    <row r="6" spans="1:7" ht="12">
      <c r="A6" s="324"/>
      <c r="B6" s="289" t="s">
        <v>3</v>
      </c>
      <c r="C6" s="435" t="s">
        <v>208</v>
      </c>
      <c r="D6" s="435"/>
      <c r="E6" s="435"/>
      <c r="F6" s="435"/>
      <c r="G6" s="435"/>
    </row>
    <row r="7" spans="1:7" ht="12">
      <c r="A7" s="324"/>
      <c r="B7" s="289" t="s">
        <v>4</v>
      </c>
      <c r="C7" s="292" t="s">
        <v>64</v>
      </c>
      <c r="D7" s="407"/>
      <c r="E7" s="407"/>
      <c r="F7" s="292"/>
      <c r="G7" s="438"/>
    </row>
    <row r="8" spans="1:7" ht="11.25" customHeight="1">
      <c r="A8" s="324"/>
      <c r="B8" s="289" t="s">
        <v>6</v>
      </c>
      <c r="C8" s="292" t="s">
        <v>95</v>
      </c>
      <c r="D8" s="407"/>
      <c r="E8" s="407"/>
      <c r="F8" s="292"/>
      <c r="G8" s="438"/>
    </row>
    <row r="9" spans="2:7" ht="12">
      <c r="B9" s="289" t="s">
        <v>7</v>
      </c>
      <c r="C9" s="292" t="s">
        <v>8</v>
      </c>
      <c r="D9" s="407"/>
      <c r="E9" s="407"/>
      <c r="F9" s="292"/>
      <c r="G9" s="438"/>
    </row>
    <row r="10" spans="2:7" ht="11.25">
      <c r="B10" s="299"/>
      <c r="C10" s="296"/>
      <c r="D10" s="300"/>
      <c r="E10" s="300"/>
      <c r="F10" s="296"/>
      <c r="G10" s="301"/>
    </row>
    <row r="11" spans="1:4" ht="11.25">
      <c r="A11" s="335" t="s">
        <v>215</v>
      </c>
      <c r="B11" s="335"/>
      <c r="C11" s="335"/>
      <c r="D11" s="335"/>
    </row>
    <row r="13" spans="1:7" ht="11.25">
      <c r="A13" s="257" t="s">
        <v>216</v>
      </c>
      <c r="B13" s="257" t="s">
        <v>257</v>
      </c>
      <c r="C13" s="257" t="s">
        <v>10</v>
      </c>
      <c r="D13" s="257" t="s">
        <v>11</v>
      </c>
      <c r="E13" s="257" t="s">
        <v>12</v>
      </c>
      <c r="F13" s="258" t="s">
        <v>13</v>
      </c>
      <c r="G13" s="258" t="s">
        <v>90</v>
      </c>
    </row>
    <row r="14" spans="1:7" ht="22.5">
      <c r="A14" s="402"/>
      <c r="B14" s="259"/>
      <c r="C14" s="270" t="s">
        <v>285</v>
      </c>
      <c r="D14" s="264"/>
      <c r="E14" s="421"/>
      <c r="F14" s="422"/>
      <c r="G14" s="422"/>
    </row>
    <row r="15" spans="1:7" ht="11.25">
      <c r="A15" s="402"/>
      <c r="B15" s="259"/>
      <c r="C15" s="270" t="s">
        <v>286</v>
      </c>
      <c r="D15" s="264"/>
      <c r="E15" s="421"/>
      <c r="F15" s="422"/>
      <c r="G15" s="422"/>
    </row>
    <row r="16" spans="1:7" ht="11.25">
      <c r="A16" s="402"/>
      <c r="B16" s="259"/>
      <c r="C16" s="270" t="s">
        <v>220</v>
      </c>
      <c r="D16" s="264"/>
      <c r="E16" s="421"/>
      <c r="F16" s="422"/>
      <c r="G16" s="422"/>
    </row>
    <row r="17" spans="1:7" ht="11.25">
      <c r="A17" s="257">
        <v>1</v>
      </c>
      <c r="B17" s="261" t="s">
        <v>15</v>
      </c>
      <c r="C17" s="283" t="s">
        <v>221</v>
      </c>
      <c r="D17" s="261" t="s">
        <v>222</v>
      </c>
      <c r="E17" s="423">
        <v>0.5</v>
      </c>
      <c r="F17" s="424"/>
      <c r="G17" s="424"/>
    </row>
    <row r="18" spans="1:7" ht="11.25">
      <c r="A18" s="257">
        <v>2</v>
      </c>
      <c r="B18" s="261" t="s">
        <v>20</v>
      </c>
      <c r="C18" s="283" t="s">
        <v>223</v>
      </c>
      <c r="D18" s="261" t="s">
        <v>22</v>
      </c>
      <c r="E18" s="423">
        <v>40</v>
      </c>
      <c r="F18" s="424"/>
      <c r="G18" s="424"/>
    </row>
    <row r="19" spans="1:7" ht="11.25">
      <c r="A19" s="402"/>
      <c r="B19" s="264"/>
      <c r="C19" s="270" t="s">
        <v>82</v>
      </c>
      <c r="D19" s="264"/>
      <c r="E19" s="421"/>
      <c r="F19" s="422"/>
      <c r="G19" s="422"/>
    </row>
    <row r="20" spans="1:7" ht="11.25">
      <c r="A20" s="257">
        <v>3</v>
      </c>
      <c r="B20" s="261" t="s">
        <v>150</v>
      </c>
      <c r="C20" s="283" t="s">
        <v>226</v>
      </c>
      <c r="D20" s="261" t="s">
        <v>22</v>
      </c>
      <c r="E20" s="423">
        <v>30</v>
      </c>
      <c r="F20" s="424"/>
      <c r="G20" s="424"/>
    </row>
    <row r="21" spans="1:7" ht="11.25">
      <c r="A21" s="257">
        <v>4</v>
      </c>
      <c r="B21" s="261" t="s">
        <v>35</v>
      </c>
      <c r="C21" s="283" t="s">
        <v>287</v>
      </c>
      <c r="D21" s="261" t="s">
        <v>22</v>
      </c>
      <c r="E21" s="423">
        <v>50</v>
      </c>
      <c r="F21" s="424"/>
      <c r="G21" s="424"/>
    </row>
    <row r="22" spans="1:7" ht="11.25" customHeight="1">
      <c r="A22" s="257">
        <v>5</v>
      </c>
      <c r="B22" s="261" t="s">
        <v>133</v>
      </c>
      <c r="C22" s="283" t="s">
        <v>227</v>
      </c>
      <c r="D22" s="261" t="s">
        <v>22</v>
      </c>
      <c r="E22" s="423">
        <v>2.05</v>
      </c>
      <c r="F22" s="424"/>
      <c r="G22" s="424"/>
    </row>
    <row r="23" spans="1:7" ht="11.25" customHeight="1">
      <c r="A23" s="257">
        <v>6</v>
      </c>
      <c r="B23" s="261" t="s">
        <v>44</v>
      </c>
      <c r="C23" s="283" t="s">
        <v>229</v>
      </c>
      <c r="D23" s="261" t="s">
        <v>22</v>
      </c>
      <c r="E23" s="423">
        <v>31.3</v>
      </c>
      <c r="F23" s="424"/>
      <c r="G23" s="424"/>
    </row>
    <row r="24" spans="1:7" ht="11.25">
      <c r="A24" s="257">
        <v>7</v>
      </c>
      <c r="B24" s="261" t="s">
        <v>45</v>
      </c>
      <c r="C24" s="283" t="s">
        <v>231</v>
      </c>
      <c r="D24" s="261" t="s">
        <v>232</v>
      </c>
      <c r="E24" s="423">
        <v>1039.85</v>
      </c>
      <c r="F24" s="424"/>
      <c r="G24" s="424"/>
    </row>
    <row r="25" spans="1:7" ht="11.25">
      <c r="A25" s="257">
        <v>8</v>
      </c>
      <c r="B25" s="261" t="s">
        <v>86</v>
      </c>
      <c r="C25" s="283" t="s">
        <v>233</v>
      </c>
      <c r="D25" s="261" t="s">
        <v>5</v>
      </c>
      <c r="E25" s="423">
        <v>14</v>
      </c>
      <c r="F25" s="424"/>
      <c r="G25" s="424"/>
    </row>
    <row r="26" spans="1:7" ht="22.5">
      <c r="A26" s="257">
        <v>9</v>
      </c>
      <c r="B26" s="261" t="s">
        <v>133</v>
      </c>
      <c r="C26" s="283" t="s">
        <v>234</v>
      </c>
      <c r="D26" s="261" t="s">
        <v>22</v>
      </c>
      <c r="E26" s="423">
        <v>9.53</v>
      </c>
      <c r="F26" s="424"/>
      <c r="G26" s="424"/>
    </row>
    <row r="27" spans="1:7" ht="11.25">
      <c r="A27" s="257">
        <v>10</v>
      </c>
      <c r="B27" s="261" t="s">
        <v>98</v>
      </c>
      <c r="C27" s="283" t="s">
        <v>278</v>
      </c>
      <c r="D27" s="261" t="s">
        <v>22</v>
      </c>
      <c r="E27" s="423">
        <v>120</v>
      </c>
      <c r="F27" s="424"/>
      <c r="G27" s="424"/>
    </row>
    <row r="28" spans="1:7" ht="11.25" customHeight="1">
      <c r="A28" s="257">
        <v>11</v>
      </c>
      <c r="B28" s="261" t="s">
        <v>51</v>
      </c>
      <c r="C28" s="283" t="s">
        <v>288</v>
      </c>
      <c r="D28" s="261" t="s">
        <v>49</v>
      </c>
      <c r="E28" s="423">
        <v>3000</v>
      </c>
      <c r="F28" s="424"/>
      <c r="G28" s="424"/>
    </row>
    <row r="29" spans="1:7" ht="11.25">
      <c r="A29" s="402"/>
      <c r="B29" s="264"/>
      <c r="C29" s="270" t="s">
        <v>254</v>
      </c>
      <c r="D29" s="264"/>
      <c r="E29" s="421"/>
      <c r="F29" s="422"/>
      <c r="G29" s="422"/>
    </row>
    <row r="30" spans="1:7" ht="22.5">
      <c r="A30" s="257">
        <v>12</v>
      </c>
      <c r="B30" s="261" t="s">
        <v>156</v>
      </c>
      <c r="C30" s="283" t="s">
        <v>255</v>
      </c>
      <c r="D30" s="261" t="s">
        <v>49</v>
      </c>
      <c r="E30" s="423">
        <v>400</v>
      </c>
      <c r="F30" s="424"/>
      <c r="G30" s="424"/>
    </row>
    <row r="31" spans="1:7" ht="11.25">
      <c r="A31" s="257"/>
      <c r="B31" s="258"/>
      <c r="C31" s="258"/>
      <c r="D31" s="402" t="s">
        <v>53</v>
      </c>
      <c r="E31" s="402"/>
      <c r="F31" s="259"/>
      <c r="G31" s="260"/>
    </row>
    <row r="33" spans="1:2" ht="11.25">
      <c r="A33" s="324"/>
      <c r="B33" s="256"/>
    </row>
  </sheetData>
  <sheetProtection/>
  <mergeCells count="7">
    <mergeCell ref="A11:D11"/>
    <mergeCell ref="B1:G1"/>
    <mergeCell ref="B2:G2"/>
    <mergeCell ref="B3:G3"/>
    <mergeCell ref="C4:G4"/>
    <mergeCell ref="C5:G5"/>
    <mergeCell ref="C6:G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19" sqref="C19"/>
    </sheetView>
  </sheetViews>
  <sheetFormatPr defaultColWidth="8.8515625" defaultRowHeight="15"/>
  <cols>
    <col min="1" max="1" width="5.57421875" style="323" customWidth="1"/>
    <col min="2" max="2" width="11.8515625" style="255" customWidth="1"/>
    <col min="3" max="3" width="53.57421875" style="255" customWidth="1"/>
    <col min="4" max="4" width="8.8515625" style="323" customWidth="1"/>
    <col min="5" max="5" width="10.00390625" style="323" bestFit="1" customWidth="1"/>
    <col min="6" max="6" width="8.8515625" style="255" customWidth="1"/>
    <col min="7" max="7" width="10.00390625" style="255" bestFit="1" customWidth="1"/>
    <col min="8" max="16384" width="8.8515625" style="255" customWidth="1"/>
  </cols>
  <sheetData>
    <row r="1" spans="2:7" ht="11.25">
      <c r="B1" s="358" t="s">
        <v>0</v>
      </c>
      <c r="C1" s="358"/>
      <c r="D1" s="358"/>
      <c r="E1" s="358"/>
      <c r="F1" s="358"/>
      <c r="G1" s="358"/>
    </row>
    <row r="2" spans="2:7" ht="11.25">
      <c r="B2" s="359" t="s">
        <v>1</v>
      </c>
      <c r="C2" s="359"/>
      <c r="D2" s="359"/>
      <c r="E2" s="359"/>
      <c r="F2" s="359"/>
      <c r="G2" s="359"/>
    </row>
    <row r="3" spans="2:7" ht="11.25">
      <c r="B3" s="371" t="s">
        <v>54</v>
      </c>
      <c r="C3" s="371"/>
      <c r="D3" s="371"/>
      <c r="E3" s="371"/>
      <c r="F3" s="371"/>
      <c r="G3" s="371"/>
    </row>
    <row r="4" spans="2:7" ht="12">
      <c r="B4" s="289" t="s">
        <v>2</v>
      </c>
      <c r="C4" s="437" t="s">
        <v>55</v>
      </c>
      <c r="D4" s="437"/>
      <c r="E4" s="437"/>
      <c r="F4" s="437"/>
      <c r="G4" s="437"/>
    </row>
    <row r="5" spans="2:7" ht="12">
      <c r="B5" s="289" t="s">
        <v>56</v>
      </c>
      <c r="C5" s="435" t="s">
        <v>72</v>
      </c>
      <c r="D5" s="435"/>
      <c r="E5" s="435"/>
      <c r="F5" s="435"/>
      <c r="G5" s="435"/>
    </row>
    <row r="6" spans="2:7" ht="12">
      <c r="B6" s="289" t="s">
        <v>3</v>
      </c>
      <c r="C6" s="435" t="s">
        <v>192</v>
      </c>
      <c r="D6" s="435"/>
      <c r="E6" s="435"/>
      <c r="F6" s="435"/>
      <c r="G6" s="435"/>
    </row>
    <row r="7" spans="2:7" ht="12">
      <c r="B7" s="289" t="s">
        <v>4</v>
      </c>
      <c r="C7" s="292" t="s">
        <v>73</v>
      </c>
      <c r="D7" s="407"/>
      <c r="E7" s="407"/>
      <c r="F7" s="292"/>
      <c r="G7" s="438"/>
    </row>
    <row r="8" spans="2:7" ht="24">
      <c r="B8" s="289" t="s">
        <v>6</v>
      </c>
      <c r="C8" s="292" t="s">
        <v>74</v>
      </c>
      <c r="D8" s="407"/>
      <c r="E8" s="407"/>
      <c r="F8" s="292"/>
      <c r="G8" s="438"/>
    </row>
    <row r="9" spans="2:7" ht="12">
      <c r="B9" s="289" t="s">
        <v>7</v>
      </c>
      <c r="C9" s="292" t="s">
        <v>8</v>
      </c>
      <c r="D9" s="407"/>
      <c r="E9" s="407"/>
      <c r="F9" s="292"/>
      <c r="G9" s="438"/>
    </row>
    <row r="11" spans="2:7" ht="11.25">
      <c r="B11" s="335" t="s">
        <v>215</v>
      </c>
      <c r="C11" s="335"/>
      <c r="D11" s="335"/>
      <c r="E11" s="335"/>
      <c r="F11" s="335"/>
      <c r="G11" s="335"/>
    </row>
    <row r="12" spans="1:7" ht="27.75" customHeight="1">
      <c r="A12" s="415" t="s">
        <v>313</v>
      </c>
      <c r="B12" s="415"/>
      <c r="C12" s="415"/>
      <c r="D12" s="415"/>
      <c r="E12" s="415"/>
      <c r="F12" s="415"/>
      <c r="G12" s="415"/>
    </row>
    <row r="13" spans="1:7" ht="11.25">
      <c r="A13" s="257" t="s">
        <v>216</v>
      </c>
      <c r="B13" s="257" t="s">
        <v>257</v>
      </c>
      <c r="C13" s="257" t="s">
        <v>314</v>
      </c>
      <c r="D13" s="257" t="s">
        <v>11</v>
      </c>
      <c r="E13" s="257" t="s">
        <v>12</v>
      </c>
      <c r="F13" s="258" t="s">
        <v>13</v>
      </c>
      <c r="G13" s="258" t="s">
        <v>90</v>
      </c>
    </row>
    <row r="14" spans="1:7" ht="11.25">
      <c r="A14" s="408"/>
      <c r="B14" s="313"/>
      <c r="C14" s="313" t="s">
        <v>315</v>
      </c>
      <c r="D14" s="408"/>
      <c r="E14" s="409"/>
      <c r="F14" s="314"/>
      <c r="G14" s="314"/>
    </row>
    <row r="15" spans="1:7" ht="11.25">
      <c r="A15" s="408"/>
      <c r="B15" s="313"/>
      <c r="C15" s="315" t="s">
        <v>290</v>
      </c>
      <c r="D15" s="408"/>
      <c r="E15" s="409"/>
      <c r="F15" s="314"/>
      <c r="G15" s="314"/>
    </row>
    <row r="16" spans="1:7" ht="11.25">
      <c r="A16" s="410"/>
      <c r="B16" s="316"/>
      <c r="C16" s="318"/>
      <c r="D16" s="410"/>
      <c r="E16" s="411"/>
      <c r="F16" s="317"/>
      <c r="G16" s="317"/>
    </row>
    <row r="17" spans="1:7" ht="11.25">
      <c r="A17" s="412"/>
      <c r="B17" s="319"/>
      <c r="C17" s="320"/>
      <c r="D17" s="412"/>
      <c r="E17" s="413"/>
      <c r="F17" s="321"/>
      <c r="G17" s="321"/>
    </row>
    <row r="18" spans="1:7" ht="11.25">
      <c r="A18" s="412"/>
      <c r="B18" s="319"/>
      <c r="C18" s="320"/>
      <c r="D18" s="412"/>
      <c r="E18" s="413"/>
      <c r="F18" s="321"/>
      <c r="G18" s="321"/>
    </row>
    <row r="19" spans="1:7" ht="11.25">
      <c r="A19" s="412"/>
      <c r="B19" s="319"/>
      <c r="C19" s="320"/>
      <c r="D19" s="412"/>
      <c r="E19" s="413"/>
      <c r="F19" s="321"/>
      <c r="G19" s="321"/>
    </row>
    <row r="20" spans="1:7" ht="11.25">
      <c r="A20" s="412"/>
      <c r="B20" s="319"/>
      <c r="C20" s="320"/>
      <c r="D20" s="412"/>
      <c r="E20" s="413"/>
      <c r="F20" s="321"/>
      <c r="G20" s="321"/>
    </row>
    <row r="21" spans="1:7" ht="11.25">
      <c r="A21" s="412"/>
      <c r="B21" s="319"/>
      <c r="C21" s="320"/>
      <c r="D21" s="412"/>
      <c r="E21" s="413"/>
      <c r="F21" s="321"/>
      <c r="G21" s="321"/>
    </row>
    <row r="22" spans="1:7" ht="11.25">
      <c r="A22" s="412"/>
      <c r="B22" s="319"/>
      <c r="C22" s="320"/>
      <c r="D22" s="412"/>
      <c r="E22" s="413"/>
      <c r="F22" s="321"/>
      <c r="G22" s="321"/>
    </row>
    <row r="23" spans="1:7" ht="11.25">
      <c r="A23" s="412"/>
      <c r="B23" s="319"/>
      <c r="C23" s="320"/>
      <c r="D23" s="412"/>
      <c r="E23" s="413"/>
      <c r="F23" s="321"/>
      <c r="G23" s="321"/>
    </row>
    <row r="24" spans="1:7" ht="11.25">
      <c r="A24" s="410"/>
      <c r="B24" s="316"/>
      <c r="C24" s="318"/>
      <c r="D24" s="410"/>
      <c r="E24" s="411"/>
      <c r="F24" s="317"/>
      <c r="G24" s="317"/>
    </row>
    <row r="25" spans="1:7" ht="11.25">
      <c r="A25" s="412"/>
      <c r="B25" s="319"/>
      <c r="C25" s="320"/>
      <c r="D25" s="412"/>
      <c r="E25" s="413"/>
      <c r="F25" s="321"/>
      <c r="G25" s="321"/>
    </row>
    <row r="26" spans="1:7" ht="11.25">
      <c r="A26" s="412"/>
      <c r="B26" s="319"/>
      <c r="C26" s="320"/>
      <c r="D26" s="412"/>
      <c r="E26" s="413"/>
      <c r="F26" s="321"/>
      <c r="G26" s="321"/>
    </row>
    <row r="27" spans="1:7" ht="11.25">
      <c r="A27" s="412"/>
      <c r="B27" s="319"/>
      <c r="C27" s="320"/>
      <c r="D27" s="412"/>
      <c r="E27" s="413"/>
      <c r="F27" s="321"/>
      <c r="G27" s="321"/>
    </row>
    <row r="28" spans="1:7" ht="11.25">
      <c r="A28" s="412"/>
      <c r="B28" s="319"/>
      <c r="C28" s="320"/>
      <c r="D28" s="412"/>
      <c r="E28" s="413"/>
      <c r="F28" s="321"/>
      <c r="G28" s="321"/>
    </row>
    <row r="29" spans="1:7" ht="11.25">
      <c r="A29" s="412"/>
      <c r="B29" s="319"/>
      <c r="C29" s="320"/>
      <c r="D29" s="412"/>
      <c r="E29" s="413"/>
      <c r="F29" s="321"/>
      <c r="G29" s="321"/>
    </row>
    <row r="30" spans="1:7" ht="11.25">
      <c r="A30" s="412"/>
      <c r="B30" s="319"/>
      <c r="C30" s="320"/>
      <c r="D30" s="412"/>
      <c r="E30" s="413"/>
      <c r="F30" s="321"/>
      <c r="G30" s="321"/>
    </row>
    <row r="31" spans="1:7" ht="11.25">
      <c r="A31" s="412"/>
      <c r="B31" s="319"/>
      <c r="C31" s="320"/>
      <c r="D31" s="412"/>
      <c r="E31" s="413"/>
      <c r="F31" s="321"/>
      <c r="G31" s="321"/>
    </row>
    <row r="32" spans="1:7" ht="11.25">
      <c r="A32" s="412"/>
      <c r="B32" s="319"/>
      <c r="C32" s="320"/>
      <c r="D32" s="412"/>
      <c r="E32" s="413"/>
      <c r="F32" s="321"/>
      <c r="G32" s="321"/>
    </row>
    <row r="33" spans="1:7" ht="11.25">
      <c r="A33" s="412"/>
      <c r="B33" s="319"/>
      <c r="C33" s="320"/>
      <c r="D33" s="412"/>
      <c r="E33" s="413"/>
      <c r="F33" s="321"/>
      <c r="G33" s="321"/>
    </row>
    <row r="34" spans="1:7" ht="11.25">
      <c r="A34" s="412"/>
      <c r="B34" s="319"/>
      <c r="C34" s="320"/>
      <c r="D34" s="412"/>
      <c r="E34" s="413"/>
      <c r="F34" s="321"/>
      <c r="G34" s="321"/>
    </row>
    <row r="35" spans="1:7" ht="11.25">
      <c r="A35" s="412"/>
      <c r="B35" s="319"/>
      <c r="C35" s="320"/>
      <c r="D35" s="412"/>
      <c r="E35" s="413"/>
      <c r="F35" s="321"/>
      <c r="G35" s="321"/>
    </row>
    <row r="36" spans="1:7" ht="11.25">
      <c r="A36" s="412"/>
      <c r="B36" s="319"/>
      <c r="C36" s="320"/>
      <c r="D36" s="412"/>
      <c r="E36" s="413"/>
      <c r="F36" s="321"/>
      <c r="G36" s="321"/>
    </row>
    <row r="37" spans="1:7" ht="11.25">
      <c r="A37" s="412"/>
      <c r="B37" s="319"/>
      <c r="C37" s="320"/>
      <c r="D37" s="412"/>
      <c r="E37" s="413"/>
      <c r="F37" s="321"/>
      <c r="G37" s="321"/>
    </row>
    <row r="38" spans="1:7" ht="11.25">
      <c r="A38" s="412"/>
      <c r="B38" s="319"/>
      <c r="C38" s="320"/>
      <c r="D38" s="412"/>
      <c r="E38" s="413"/>
      <c r="F38" s="321"/>
      <c r="G38" s="321"/>
    </row>
    <row r="39" spans="1:7" ht="11.25">
      <c r="A39" s="412"/>
      <c r="B39" s="319"/>
      <c r="C39" s="320"/>
      <c r="D39" s="412"/>
      <c r="E39" s="413"/>
      <c r="F39" s="321"/>
      <c r="G39" s="321"/>
    </row>
    <row r="40" spans="1:7" ht="11.25">
      <c r="A40" s="412"/>
      <c r="B40" s="319"/>
      <c r="C40" s="320"/>
      <c r="D40" s="412"/>
      <c r="E40" s="413"/>
      <c r="F40" s="321"/>
      <c r="G40" s="321"/>
    </row>
    <row r="41" spans="1:7" ht="11.25">
      <c r="A41" s="412"/>
      <c r="B41" s="319"/>
      <c r="C41" s="320"/>
      <c r="D41" s="412"/>
      <c r="E41" s="413"/>
      <c r="F41" s="321"/>
      <c r="G41" s="321"/>
    </row>
    <row r="42" spans="1:7" ht="11.25">
      <c r="A42" s="257"/>
      <c r="B42" s="258"/>
      <c r="C42" s="258"/>
      <c r="D42" s="402" t="s">
        <v>53</v>
      </c>
      <c r="E42" s="402"/>
      <c r="F42" s="259"/>
      <c r="G42" s="260">
        <v>2175420.25</v>
      </c>
    </row>
    <row r="44" ht="11.25">
      <c r="B44" s="256"/>
    </row>
  </sheetData>
  <sheetProtection/>
  <mergeCells count="8">
    <mergeCell ref="B1:G1"/>
    <mergeCell ref="B2:G2"/>
    <mergeCell ref="A12:G12"/>
    <mergeCell ref="B3:G3"/>
    <mergeCell ref="C4:G4"/>
    <mergeCell ref="C5:G5"/>
    <mergeCell ref="C6:G6"/>
    <mergeCell ref="B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J32" sqref="J32"/>
    </sheetView>
  </sheetViews>
  <sheetFormatPr defaultColWidth="8.8515625" defaultRowHeight="15"/>
  <cols>
    <col min="1" max="1" width="6.421875" style="323" customWidth="1"/>
    <col min="2" max="2" width="10.28125" style="255" customWidth="1"/>
    <col min="3" max="3" width="50.8515625" style="255" customWidth="1"/>
    <col min="4" max="5" width="8.8515625" style="323" customWidth="1"/>
    <col min="6" max="16384" width="8.8515625" style="255" customWidth="1"/>
  </cols>
  <sheetData>
    <row r="1" spans="2:7" ht="11.25">
      <c r="B1" s="358" t="s">
        <v>0</v>
      </c>
      <c r="C1" s="358"/>
      <c r="D1" s="358"/>
      <c r="E1" s="358"/>
      <c r="F1" s="358"/>
      <c r="G1" s="358"/>
    </row>
    <row r="2" spans="2:7" ht="11.25">
      <c r="B2" s="359" t="s">
        <v>1</v>
      </c>
      <c r="C2" s="359"/>
      <c r="D2" s="359"/>
      <c r="E2" s="359"/>
      <c r="F2" s="359"/>
      <c r="G2" s="359"/>
    </row>
    <row r="3" spans="2:7" ht="11.25">
      <c r="B3" s="371" t="s">
        <v>54</v>
      </c>
      <c r="C3" s="371"/>
      <c r="D3" s="371"/>
      <c r="E3" s="371"/>
      <c r="F3" s="371"/>
      <c r="G3" s="371"/>
    </row>
    <row r="4" spans="2:7" ht="12">
      <c r="B4" s="440" t="s">
        <v>2</v>
      </c>
      <c r="C4" s="441" t="s">
        <v>55</v>
      </c>
      <c r="D4" s="441"/>
      <c r="E4" s="441"/>
      <c r="F4" s="441"/>
      <c r="G4" s="441"/>
    </row>
    <row r="5" spans="2:7" ht="12">
      <c r="B5" s="440" t="s">
        <v>175</v>
      </c>
      <c r="C5" s="442" t="s">
        <v>128</v>
      </c>
      <c r="D5" s="442"/>
      <c r="E5" s="442"/>
      <c r="F5" s="440"/>
      <c r="G5" s="443"/>
    </row>
    <row r="6" spans="2:7" ht="12">
      <c r="B6" s="440" t="s">
        <v>3</v>
      </c>
      <c r="C6" s="293" t="s">
        <v>212</v>
      </c>
      <c r="D6" s="444"/>
      <c r="E6" s="444"/>
      <c r="F6" s="440"/>
      <c r="G6" s="443"/>
    </row>
    <row r="7" spans="2:7" ht="12">
      <c r="B7" s="440" t="s">
        <v>4</v>
      </c>
      <c r="C7" s="445" t="s">
        <v>99</v>
      </c>
      <c r="D7" s="446"/>
      <c r="E7" s="446"/>
      <c r="F7" s="440"/>
      <c r="G7" s="443"/>
    </row>
    <row r="8" spans="2:7" ht="12">
      <c r="B8" s="440" t="s">
        <v>6</v>
      </c>
      <c r="C8" s="445" t="s">
        <v>100</v>
      </c>
      <c r="D8" s="446"/>
      <c r="E8" s="446"/>
      <c r="F8" s="440"/>
      <c r="G8" s="447"/>
    </row>
    <row r="9" spans="2:7" ht="12">
      <c r="B9" s="440" t="s">
        <v>7</v>
      </c>
      <c r="C9" s="445" t="s">
        <v>8</v>
      </c>
      <c r="D9" s="448"/>
      <c r="E9" s="448"/>
      <c r="F9" s="448"/>
      <c r="G9" s="449"/>
    </row>
    <row r="11" spans="2:7" ht="11.25">
      <c r="B11" s="335" t="s">
        <v>215</v>
      </c>
      <c r="C11" s="335"/>
      <c r="D11" s="335"/>
      <c r="E11" s="335"/>
      <c r="F11" s="335"/>
      <c r="G11" s="335"/>
    </row>
    <row r="13" spans="1:7" ht="11.25">
      <c r="A13" s="257" t="s">
        <v>216</v>
      </c>
      <c r="B13" s="257" t="s">
        <v>295</v>
      </c>
      <c r="C13" s="257" t="s">
        <v>10</v>
      </c>
      <c r="D13" s="257" t="s">
        <v>11</v>
      </c>
      <c r="E13" s="257" t="s">
        <v>12</v>
      </c>
      <c r="F13" s="258" t="s">
        <v>13</v>
      </c>
      <c r="G13" s="258" t="s">
        <v>90</v>
      </c>
    </row>
    <row r="14" spans="1:7" ht="11.25">
      <c r="A14" s="402"/>
      <c r="B14" s="259"/>
      <c r="C14" s="259" t="s">
        <v>289</v>
      </c>
      <c r="D14" s="402"/>
      <c r="E14" s="403"/>
      <c r="F14" s="260"/>
      <c r="G14" s="260"/>
    </row>
    <row r="15" spans="1:7" ht="11.25">
      <c r="A15" s="402"/>
      <c r="B15" s="259"/>
      <c r="C15" s="259" t="s">
        <v>296</v>
      </c>
      <c r="D15" s="402"/>
      <c r="E15" s="403"/>
      <c r="F15" s="260"/>
      <c r="G15" s="260"/>
    </row>
    <row r="16" spans="1:7" ht="11.25">
      <c r="A16" s="402"/>
      <c r="B16" s="259"/>
      <c r="C16" s="259" t="s">
        <v>297</v>
      </c>
      <c r="D16" s="402"/>
      <c r="E16" s="403"/>
      <c r="F16" s="260"/>
      <c r="G16" s="260"/>
    </row>
    <row r="17" spans="1:7" ht="11.25">
      <c r="A17" s="257">
        <v>1</v>
      </c>
      <c r="B17" s="261" t="s">
        <v>15</v>
      </c>
      <c r="C17" s="258" t="s">
        <v>221</v>
      </c>
      <c r="D17" s="261" t="s">
        <v>222</v>
      </c>
      <c r="E17" s="423">
        <v>0.4</v>
      </c>
      <c r="F17" s="424"/>
      <c r="G17" s="424"/>
    </row>
    <row r="18" spans="1:7" ht="11.25">
      <c r="A18" s="257">
        <v>2</v>
      </c>
      <c r="B18" s="261" t="s">
        <v>298</v>
      </c>
      <c r="C18" s="258" t="s">
        <v>287</v>
      </c>
      <c r="D18" s="261" t="s">
        <v>22</v>
      </c>
      <c r="E18" s="423">
        <v>3</v>
      </c>
      <c r="F18" s="424"/>
      <c r="G18" s="424"/>
    </row>
    <row r="19" spans="1:7" ht="11.25">
      <c r="A19" s="402"/>
      <c r="B19" s="264"/>
      <c r="C19" s="259" t="s">
        <v>58</v>
      </c>
      <c r="D19" s="264"/>
      <c r="E19" s="421"/>
      <c r="F19" s="422"/>
      <c r="G19" s="422"/>
    </row>
    <row r="20" spans="1:7" ht="11.25">
      <c r="A20" s="257">
        <v>3</v>
      </c>
      <c r="B20" s="261" t="s">
        <v>20</v>
      </c>
      <c r="C20" s="283" t="s">
        <v>223</v>
      </c>
      <c r="D20" s="261" t="s">
        <v>22</v>
      </c>
      <c r="E20" s="423">
        <v>90</v>
      </c>
      <c r="F20" s="424"/>
      <c r="G20" s="424"/>
    </row>
    <row r="21" spans="1:7" ht="22.5">
      <c r="A21" s="257">
        <v>4</v>
      </c>
      <c r="B21" s="261" t="s">
        <v>156</v>
      </c>
      <c r="C21" s="283" t="s">
        <v>255</v>
      </c>
      <c r="D21" s="261" t="s">
        <v>49</v>
      </c>
      <c r="E21" s="423">
        <v>1200</v>
      </c>
      <c r="F21" s="424"/>
      <c r="G21" s="424"/>
    </row>
    <row r="22" spans="1:7" ht="11.25">
      <c r="A22" s="257">
        <v>5</v>
      </c>
      <c r="B22" s="261" t="s">
        <v>150</v>
      </c>
      <c r="C22" s="283" t="s">
        <v>226</v>
      </c>
      <c r="D22" s="261" t="s">
        <v>22</v>
      </c>
      <c r="E22" s="423">
        <v>40</v>
      </c>
      <c r="F22" s="424"/>
      <c r="G22" s="424"/>
    </row>
    <row r="23" spans="1:7" ht="11.25">
      <c r="A23" s="257">
        <v>6</v>
      </c>
      <c r="B23" s="261" t="s">
        <v>67</v>
      </c>
      <c r="C23" s="283" t="s">
        <v>299</v>
      </c>
      <c r="D23" s="261" t="s">
        <v>22</v>
      </c>
      <c r="E23" s="423">
        <v>30</v>
      </c>
      <c r="F23" s="424"/>
      <c r="G23" s="424"/>
    </row>
    <row r="24" spans="1:7" ht="11.25">
      <c r="A24" s="257">
        <v>7</v>
      </c>
      <c r="B24" s="261" t="s">
        <v>66</v>
      </c>
      <c r="C24" s="283" t="s">
        <v>266</v>
      </c>
      <c r="D24" s="261" t="s">
        <v>22</v>
      </c>
      <c r="E24" s="423">
        <v>25</v>
      </c>
      <c r="F24" s="424"/>
      <c r="G24" s="424"/>
    </row>
    <row r="25" spans="1:7" ht="22.5">
      <c r="A25" s="257">
        <v>8</v>
      </c>
      <c r="B25" s="261" t="s">
        <v>27</v>
      </c>
      <c r="C25" s="283" t="s">
        <v>291</v>
      </c>
      <c r="D25" s="261" t="s">
        <v>49</v>
      </c>
      <c r="E25" s="423">
        <v>500</v>
      </c>
      <c r="F25" s="424"/>
      <c r="G25" s="424"/>
    </row>
    <row r="26" spans="1:7" ht="11.25">
      <c r="A26" s="257">
        <v>9</v>
      </c>
      <c r="B26" s="261" t="s">
        <v>29</v>
      </c>
      <c r="C26" s="283" t="s">
        <v>268</v>
      </c>
      <c r="D26" s="261" t="s">
        <v>22</v>
      </c>
      <c r="E26" s="423">
        <v>9</v>
      </c>
      <c r="F26" s="424"/>
      <c r="G26" s="424"/>
    </row>
    <row r="27" spans="1:7" ht="11.25">
      <c r="A27" s="257">
        <v>10</v>
      </c>
      <c r="B27" s="261" t="s">
        <v>27</v>
      </c>
      <c r="C27" s="283" t="s">
        <v>292</v>
      </c>
      <c r="D27" s="261" t="s">
        <v>49</v>
      </c>
      <c r="E27" s="423">
        <v>180</v>
      </c>
      <c r="F27" s="424"/>
      <c r="G27" s="424"/>
    </row>
    <row r="28" spans="1:7" ht="11.25">
      <c r="A28" s="257">
        <v>11</v>
      </c>
      <c r="B28" s="261" t="s">
        <v>159</v>
      </c>
      <c r="C28" s="283" t="s">
        <v>269</v>
      </c>
      <c r="D28" s="261" t="s">
        <v>22</v>
      </c>
      <c r="E28" s="423">
        <v>6</v>
      </c>
      <c r="F28" s="424"/>
      <c r="G28" s="424"/>
    </row>
    <row r="29" spans="1:7" ht="11.25">
      <c r="A29" s="257">
        <v>12</v>
      </c>
      <c r="B29" s="261" t="s">
        <v>27</v>
      </c>
      <c r="C29" s="283" t="s">
        <v>293</v>
      </c>
      <c r="D29" s="261" t="s">
        <v>49</v>
      </c>
      <c r="E29" s="423">
        <v>120</v>
      </c>
      <c r="F29" s="424"/>
      <c r="G29" s="424"/>
    </row>
    <row r="30" spans="1:7" ht="11.25">
      <c r="A30" s="257">
        <v>13</v>
      </c>
      <c r="B30" s="261" t="s">
        <v>30</v>
      </c>
      <c r="C30" s="283" t="s">
        <v>249</v>
      </c>
      <c r="D30" s="261" t="s">
        <v>250</v>
      </c>
      <c r="E30" s="423">
        <v>65</v>
      </c>
      <c r="F30" s="424"/>
      <c r="G30" s="424"/>
    </row>
    <row r="31" spans="1:7" ht="22.5">
      <c r="A31" s="257">
        <v>14</v>
      </c>
      <c r="B31" s="261" t="s">
        <v>48</v>
      </c>
      <c r="C31" s="283" t="s">
        <v>251</v>
      </c>
      <c r="D31" s="261" t="s">
        <v>34</v>
      </c>
      <c r="E31" s="423">
        <v>30</v>
      </c>
      <c r="F31" s="424"/>
      <c r="G31" s="424"/>
    </row>
    <row r="32" spans="1:7" ht="22.5">
      <c r="A32" s="257">
        <v>15</v>
      </c>
      <c r="B32" s="261" t="s">
        <v>50</v>
      </c>
      <c r="C32" s="283" t="s">
        <v>294</v>
      </c>
      <c r="D32" s="261" t="s">
        <v>49</v>
      </c>
      <c r="E32" s="423">
        <v>54</v>
      </c>
      <c r="F32" s="424"/>
      <c r="G32" s="424"/>
    </row>
    <row r="33" spans="1:7" ht="22.5">
      <c r="A33" s="257">
        <v>16</v>
      </c>
      <c r="B33" s="261" t="s">
        <v>133</v>
      </c>
      <c r="C33" s="283" t="s">
        <v>234</v>
      </c>
      <c r="D33" s="261" t="s">
        <v>22</v>
      </c>
      <c r="E33" s="423">
        <v>7.2</v>
      </c>
      <c r="F33" s="424"/>
      <c r="G33" s="424"/>
    </row>
    <row r="34" spans="1:7" ht="11.25">
      <c r="A34" s="402"/>
      <c r="B34" s="264"/>
      <c r="C34" s="270" t="s">
        <v>300</v>
      </c>
      <c r="D34" s="264"/>
      <c r="E34" s="421"/>
      <c r="F34" s="422"/>
      <c r="G34" s="422"/>
    </row>
    <row r="35" spans="1:7" ht="22.5">
      <c r="A35" s="257">
        <v>17</v>
      </c>
      <c r="B35" s="261" t="s">
        <v>44</v>
      </c>
      <c r="C35" s="283" t="s">
        <v>301</v>
      </c>
      <c r="D35" s="261" t="s">
        <v>22</v>
      </c>
      <c r="E35" s="423">
        <v>10</v>
      </c>
      <c r="F35" s="424"/>
      <c r="G35" s="424"/>
    </row>
    <row r="36" spans="1:7" ht="11.25">
      <c r="A36" s="257">
        <v>18</v>
      </c>
      <c r="B36" s="261" t="s">
        <v>59</v>
      </c>
      <c r="C36" s="283" t="s">
        <v>240</v>
      </c>
      <c r="D36" s="261" t="s">
        <v>22</v>
      </c>
      <c r="E36" s="423">
        <v>6</v>
      </c>
      <c r="F36" s="424"/>
      <c r="G36" s="424"/>
    </row>
    <row r="37" spans="1:7" ht="11.25">
      <c r="A37" s="257">
        <v>19</v>
      </c>
      <c r="B37" s="261" t="s">
        <v>45</v>
      </c>
      <c r="C37" s="283" t="s">
        <v>231</v>
      </c>
      <c r="D37" s="261" t="s">
        <v>232</v>
      </c>
      <c r="E37" s="423">
        <v>883.5</v>
      </c>
      <c r="F37" s="424"/>
      <c r="G37" s="424"/>
    </row>
    <row r="38" spans="1:7" ht="11.25">
      <c r="A38" s="257">
        <v>20</v>
      </c>
      <c r="B38" s="261" t="s">
        <v>276</v>
      </c>
      <c r="C38" s="283" t="s">
        <v>239</v>
      </c>
      <c r="D38" s="261" t="s">
        <v>22</v>
      </c>
      <c r="E38" s="423">
        <v>40</v>
      </c>
      <c r="F38" s="424"/>
      <c r="G38" s="424"/>
    </row>
    <row r="39" spans="1:7" ht="11.25" customHeight="1">
      <c r="A39" s="257">
        <v>21</v>
      </c>
      <c r="B39" s="261" t="s">
        <v>51</v>
      </c>
      <c r="C39" s="283" t="s">
        <v>302</v>
      </c>
      <c r="D39" s="261" t="s">
        <v>49</v>
      </c>
      <c r="E39" s="423">
        <v>800</v>
      </c>
      <c r="F39" s="424"/>
      <c r="G39" s="424"/>
    </row>
    <row r="40" spans="2:7" ht="11.25">
      <c r="B40" s="258"/>
      <c r="C40" s="258"/>
      <c r="D40" s="402" t="s">
        <v>53</v>
      </c>
      <c r="E40" s="402"/>
      <c r="F40" s="259"/>
      <c r="G40" s="260"/>
    </row>
    <row r="42" ht="11.25">
      <c r="B42" s="256"/>
    </row>
  </sheetData>
  <sheetProtection/>
  <mergeCells count="6">
    <mergeCell ref="C5:E5"/>
    <mergeCell ref="B11:G11"/>
    <mergeCell ref="B1:G1"/>
    <mergeCell ref="B2:G2"/>
    <mergeCell ref="B3:G3"/>
    <mergeCell ref="C4:G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6" sqref="D36"/>
    </sheetView>
  </sheetViews>
  <sheetFormatPr defaultColWidth="8.8515625" defaultRowHeight="15"/>
  <cols>
    <col min="1" max="1" width="5.28125" style="255" customWidth="1"/>
    <col min="2" max="2" width="9.00390625" style="255" customWidth="1"/>
    <col min="3" max="3" width="50.8515625" style="255" customWidth="1"/>
    <col min="4" max="4" width="8.8515625" style="255" customWidth="1"/>
    <col min="5" max="16384" width="8.8515625" style="255" customWidth="1"/>
  </cols>
  <sheetData>
    <row r="1" spans="2:7" ht="11.25">
      <c r="B1" s="358" t="s">
        <v>0</v>
      </c>
      <c r="C1" s="358"/>
      <c r="D1" s="358"/>
      <c r="E1" s="358"/>
      <c r="F1" s="358"/>
      <c r="G1" s="358"/>
    </row>
    <row r="2" spans="2:7" ht="11.25">
      <c r="B2" s="359" t="s">
        <v>1</v>
      </c>
      <c r="C2" s="359"/>
      <c r="D2" s="359"/>
      <c r="E2" s="359"/>
      <c r="F2" s="359"/>
      <c r="G2" s="359"/>
    </row>
    <row r="3" spans="2:7" ht="11.25">
      <c r="B3" s="371" t="s">
        <v>54</v>
      </c>
      <c r="C3" s="371"/>
      <c r="D3" s="371"/>
      <c r="E3" s="371"/>
      <c r="F3" s="371"/>
      <c r="G3" s="371"/>
    </row>
    <row r="4" spans="2:7" ht="11.25">
      <c r="B4" s="302" t="s">
        <v>2</v>
      </c>
      <c r="C4" s="373" t="s">
        <v>55</v>
      </c>
      <c r="D4" s="373"/>
      <c r="E4" s="373"/>
      <c r="F4" s="373"/>
      <c r="G4" s="373"/>
    </row>
    <row r="5" spans="2:7" ht="11.25">
      <c r="B5" s="302" t="s">
        <v>175</v>
      </c>
      <c r="C5" s="372" t="s">
        <v>128</v>
      </c>
      <c r="D5" s="372"/>
      <c r="E5" s="372"/>
      <c r="F5" s="372"/>
      <c r="G5" s="303"/>
    </row>
    <row r="6" spans="2:7" ht="11.25">
      <c r="B6" s="302" t="s">
        <v>3</v>
      </c>
      <c r="C6" s="297" t="s">
        <v>213</v>
      </c>
      <c r="D6" s="304"/>
      <c r="E6" s="303"/>
      <c r="F6" s="302"/>
      <c r="G6" s="303"/>
    </row>
    <row r="7" spans="2:7" ht="11.25">
      <c r="B7" s="302" t="s">
        <v>4</v>
      </c>
      <c r="C7" s="305" t="s">
        <v>126</v>
      </c>
      <c r="D7" s="297"/>
      <c r="E7" s="309"/>
      <c r="F7" s="302"/>
      <c r="G7" s="303"/>
    </row>
    <row r="8" spans="2:7" ht="11.25">
      <c r="B8" s="302" t="s">
        <v>6</v>
      </c>
      <c r="C8" s="305" t="s">
        <v>127</v>
      </c>
      <c r="D8" s="297"/>
      <c r="E8" s="309"/>
      <c r="F8" s="302"/>
      <c r="G8" s="306"/>
    </row>
    <row r="9" spans="2:7" ht="11.25">
      <c r="B9" s="302" t="s">
        <v>7</v>
      </c>
      <c r="C9" s="305" t="s">
        <v>8</v>
      </c>
      <c r="D9" s="307"/>
      <c r="E9" s="310"/>
      <c r="F9" s="307"/>
      <c r="G9" s="308"/>
    </row>
    <row r="10" spans="2:7" ht="12.75">
      <c r="B10" s="69"/>
      <c r="C10" s="2"/>
      <c r="D10" s="70"/>
      <c r="E10" s="84"/>
      <c r="F10" s="70"/>
      <c r="G10" s="85"/>
    </row>
    <row r="11" spans="2:9" ht="12.75">
      <c r="B11" s="335" t="s">
        <v>215</v>
      </c>
      <c r="C11" s="335"/>
      <c r="D11" s="335"/>
      <c r="I11" s="57"/>
    </row>
    <row r="12" spans="1:7" ht="21.75" customHeight="1">
      <c r="A12" s="414" t="s">
        <v>313</v>
      </c>
      <c r="B12" s="414"/>
      <c r="C12" s="414"/>
      <c r="D12" s="414"/>
      <c r="E12" s="414"/>
      <c r="F12" s="414"/>
      <c r="G12" s="414"/>
    </row>
    <row r="13" spans="1:7" ht="11.25">
      <c r="A13" s="257" t="s">
        <v>216</v>
      </c>
      <c r="B13" s="257" t="s">
        <v>257</v>
      </c>
      <c r="C13" s="257" t="s">
        <v>10</v>
      </c>
      <c r="D13" s="257" t="s">
        <v>11</v>
      </c>
      <c r="E13" s="258" t="s">
        <v>12</v>
      </c>
      <c r="F13" s="258" t="s">
        <v>13</v>
      </c>
      <c r="G13" s="258" t="s">
        <v>90</v>
      </c>
    </row>
    <row r="14" spans="1:7" ht="11.25">
      <c r="A14" s="259"/>
      <c r="B14" s="259"/>
      <c r="C14" s="259" t="s">
        <v>303</v>
      </c>
      <c r="D14" s="259"/>
      <c r="E14" s="260"/>
      <c r="F14" s="260"/>
      <c r="G14" s="260"/>
    </row>
    <row r="15" spans="1:7" ht="11.25">
      <c r="A15" s="259"/>
      <c r="B15" s="259"/>
      <c r="C15" s="259" t="s">
        <v>304</v>
      </c>
      <c r="D15" s="259"/>
      <c r="E15" s="260"/>
      <c r="F15" s="260"/>
      <c r="G15" s="260"/>
    </row>
    <row r="16" spans="1:7" ht="11.25">
      <c r="A16" s="316"/>
      <c r="B16" s="316"/>
      <c r="C16" s="316"/>
      <c r="D16" s="316"/>
      <c r="E16" s="317"/>
      <c r="F16" s="317"/>
      <c r="G16" s="317"/>
    </row>
    <row r="17" spans="1:7" ht="11.25">
      <c r="A17" s="319"/>
      <c r="B17" s="319"/>
      <c r="C17" s="319"/>
      <c r="D17" s="319"/>
      <c r="E17" s="321"/>
      <c r="F17" s="321"/>
      <c r="G17" s="321"/>
    </row>
    <row r="18" spans="1:7" ht="11.25">
      <c r="A18" s="319"/>
      <c r="B18" s="319"/>
      <c r="C18" s="319"/>
      <c r="D18" s="319"/>
      <c r="E18" s="321"/>
      <c r="F18" s="321"/>
      <c r="G18" s="321"/>
    </row>
    <row r="19" spans="1:7" ht="11.25">
      <c r="A19" s="319"/>
      <c r="B19" s="319"/>
      <c r="C19" s="319"/>
      <c r="D19" s="319"/>
      <c r="E19" s="321"/>
      <c r="F19" s="321"/>
      <c r="G19" s="321"/>
    </row>
    <row r="20" spans="1:7" ht="11.25">
      <c r="A20" s="319"/>
      <c r="B20" s="319"/>
      <c r="C20" s="319"/>
      <c r="D20" s="319"/>
      <c r="E20" s="321"/>
      <c r="F20" s="321"/>
      <c r="G20" s="321"/>
    </row>
    <row r="21" spans="1:7" ht="11.25">
      <c r="A21" s="319"/>
      <c r="B21" s="319"/>
      <c r="C21" s="319"/>
      <c r="D21" s="319"/>
      <c r="E21" s="321"/>
      <c r="F21" s="321"/>
      <c r="G21" s="321"/>
    </row>
    <row r="22" spans="1:7" ht="11.25">
      <c r="A22" s="319"/>
      <c r="B22" s="319"/>
      <c r="C22" s="319"/>
      <c r="D22" s="319"/>
      <c r="E22" s="321"/>
      <c r="F22" s="321"/>
      <c r="G22" s="321"/>
    </row>
    <row r="23" spans="1:7" ht="11.25">
      <c r="A23" s="319"/>
      <c r="B23" s="319"/>
      <c r="C23" s="319"/>
      <c r="D23" s="319"/>
      <c r="E23" s="321"/>
      <c r="F23" s="321"/>
      <c r="G23" s="321"/>
    </row>
    <row r="24" spans="1:7" ht="11.25">
      <c r="A24" s="319"/>
      <c r="B24" s="319"/>
      <c r="C24" s="319"/>
      <c r="D24" s="319"/>
      <c r="E24" s="321"/>
      <c r="F24" s="321"/>
      <c r="G24" s="321"/>
    </row>
    <row r="25" spans="1:7" ht="11.25">
      <c r="A25" s="258"/>
      <c r="B25" s="258"/>
      <c r="C25" s="258"/>
      <c r="D25" s="259" t="s">
        <v>53</v>
      </c>
      <c r="E25" s="259"/>
      <c r="F25" s="259"/>
      <c r="G25" s="260">
        <v>827095.5</v>
      </c>
    </row>
    <row r="27" ht="11.25">
      <c r="B27" s="256"/>
    </row>
  </sheetData>
  <sheetProtection/>
  <mergeCells count="7">
    <mergeCell ref="A12:G12"/>
    <mergeCell ref="B3:G3"/>
    <mergeCell ref="C4:G4"/>
    <mergeCell ref="C5:F5"/>
    <mergeCell ref="B11:D11"/>
    <mergeCell ref="B1:G1"/>
    <mergeCell ref="B2:G2"/>
  </mergeCells>
  <printOptions horizontalCentered="1" verticalCentered="1"/>
  <pageMargins left="0.7086614173228347" right="0" top="0.9448818897637796" bottom="0.7480314960629921" header="0" footer="0.31496062992125984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H170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12.140625" style="50" bestFit="1" customWidth="1"/>
    <col min="2" max="2" width="40.8515625" style="50" customWidth="1"/>
    <col min="3" max="6" width="12.7109375" style="50" customWidth="1"/>
    <col min="7" max="16384" width="11.421875" style="50" customWidth="1"/>
  </cols>
  <sheetData>
    <row r="1" spans="1:6" ht="12.75">
      <c r="A1" s="49" t="s">
        <v>0</v>
      </c>
      <c r="B1" s="49"/>
      <c r="C1" s="49"/>
      <c r="D1" s="49"/>
      <c r="E1" s="49"/>
      <c r="F1" s="49"/>
    </row>
    <row r="2" spans="1:6" ht="12.75">
      <c r="A2" s="51" t="s">
        <v>1</v>
      </c>
      <c r="B2" s="51"/>
      <c r="C2" s="51"/>
      <c r="D2" s="51"/>
      <c r="E2" s="51"/>
      <c r="F2" s="51"/>
    </row>
    <row r="3" spans="1:6" ht="12.75">
      <c r="A3" s="52" t="s">
        <v>54</v>
      </c>
      <c r="B3" s="52"/>
      <c r="C3" s="52"/>
      <c r="D3" s="52"/>
      <c r="E3" s="52"/>
      <c r="F3" s="52"/>
    </row>
    <row r="4" spans="1:6" ht="15" customHeight="1">
      <c r="A4" s="53" t="s">
        <v>2</v>
      </c>
      <c r="B4" s="53" t="s">
        <v>55</v>
      </c>
      <c r="C4" s="53"/>
      <c r="D4" s="53"/>
      <c r="E4" s="53"/>
      <c r="F4" s="53"/>
    </row>
    <row r="5" spans="1:6" ht="15" customHeight="1">
      <c r="A5" s="53" t="s">
        <v>177</v>
      </c>
      <c r="B5" s="53" t="s">
        <v>128</v>
      </c>
      <c r="C5" s="53"/>
      <c r="D5" s="53"/>
      <c r="E5" s="53"/>
      <c r="F5" s="53"/>
    </row>
    <row r="6" spans="1:6" ht="12.75" customHeight="1">
      <c r="A6" s="53" t="s">
        <v>3</v>
      </c>
      <c r="B6" s="54" t="s">
        <v>138</v>
      </c>
      <c r="C6" s="54"/>
      <c r="D6" s="54"/>
      <c r="E6" s="54"/>
      <c r="F6" s="54"/>
    </row>
    <row r="7" spans="1:6" ht="12.75">
      <c r="A7" s="53" t="s">
        <v>4</v>
      </c>
      <c r="B7" s="54" t="s">
        <v>140</v>
      </c>
      <c r="C7" s="58"/>
      <c r="D7" s="54"/>
      <c r="E7" s="54"/>
      <c r="F7" s="59"/>
    </row>
    <row r="8" spans="1:6" ht="25.5">
      <c r="A8" s="53" t="s">
        <v>6</v>
      </c>
      <c r="B8" s="54"/>
      <c r="C8" s="58"/>
      <c r="D8" s="54"/>
      <c r="E8" s="54"/>
      <c r="F8" s="59"/>
    </row>
    <row r="9" spans="1:6" ht="12.75">
      <c r="A9" s="53" t="s">
        <v>7</v>
      </c>
      <c r="B9" s="60" t="s">
        <v>8</v>
      </c>
      <c r="C9" s="58"/>
      <c r="D9" s="54"/>
      <c r="E9" s="54"/>
      <c r="F9" s="59"/>
    </row>
    <row r="10" spans="1:6" ht="12.75">
      <c r="A10" s="32" t="s">
        <v>9</v>
      </c>
      <c r="B10" s="46" t="s">
        <v>10</v>
      </c>
      <c r="C10" s="47" t="s">
        <v>11</v>
      </c>
      <c r="D10" s="33" t="s">
        <v>12</v>
      </c>
      <c r="E10" s="33" t="s">
        <v>13</v>
      </c>
      <c r="F10" s="35" t="s">
        <v>14</v>
      </c>
    </row>
    <row r="11" spans="1:6" ht="12.75">
      <c r="A11" s="124" t="s">
        <v>134</v>
      </c>
      <c r="B11" s="124"/>
      <c r="C11" s="124"/>
      <c r="D11" s="124"/>
      <c r="E11" s="124"/>
      <c r="F11" s="124"/>
    </row>
    <row r="12" spans="1:6" ht="12.75">
      <c r="A12" s="31" t="s">
        <v>15</v>
      </c>
      <c r="B12" s="29" t="s">
        <v>16</v>
      </c>
      <c r="C12" s="33" t="s">
        <v>17</v>
      </c>
      <c r="D12" s="34">
        <v>1.2</v>
      </c>
      <c r="E12" s="34">
        <v>399.09</v>
      </c>
      <c r="F12" s="35">
        <f>ROUND(D12*E12,2)</f>
        <v>478.91</v>
      </c>
    </row>
    <row r="13" spans="1:8" ht="25.5">
      <c r="A13" s="34" t="s">
        <v>67</v>
      </c>
      <c r="B13" s="29" t="s">
        <v>132</v>
      </c>
      <c r="C13" s="33" t="s">
        <v>22</v>
      </c>
      <c r="D13" s="34">
        <v>1200</v>
      </c>
      <c r="E13" s="78">
        <v>7.28</v>
      </c>
      <c r="F13" s="35">
        <f>ROUND(D13*E13,2)</f>
        <v>8736</v>
      </c>
      <c r="H13" s="50">
        <v>7.28</v>
      </c>
    </row>
    <row r="14" spans="1:6" ht="25.5">
      <c r="A14" s="87" t="s">
        <v>156</v>
      </c>
      <c r="B14" s="65" t="s">
        <v>157</v>
      </c>
      <c r="C14" s="33" t="s">
        <v>24</v>
      </c>
      <c r="D14" s="34">
        <f>+D13*10</f>
        <v>12000</v>
      </c>
      <c r="E14" s="34">
        <v>0.37</v>
      </c>
      <c r="F14" s="35">
        <f>ROUND(D14*E14,2)</f>
        <v>4440</v>
      </c>
    </row>
    <row r="15" spans="1:6" ht="38.25">
      <c r="A15" s="210" t="s">
        <v>133</v>
      </c>
      <c r="B15" s="217" t="s">
        <v>163</v>
      </c>
      <c r="C15" s="211" t="s">
        <v>22</v>
      </c>
      <c r="D15" s="212">
        <v>1768.7</v>
      </c>
      <c r="E15" s="212">
        <v>180.89</v>
      </c>
      <c r="F15" s="35">
        <f>ROUND(D15*E15,2)</f>
        <v>319940.14</v>
      </c>
    </row>
    <row r="16" spans="1:7" ht="12.75">
      <c r="A16" s="124"/>
      <c r="B16" s="124"/>
      <c r="C16" s="124"/>
      <c r="D16" s="124"/>
      <c r="E16" s="124"/>
      <c r="F16" s="124"/>
      <c r="G16" s="48"/>
    </row>
    <row r="17" spans="1:6" ht="12.75">
      <c r="A17" s="218"/>
      <c r="B17" s="219"/>
      <c r="C17" s="112"/>
      <c r="D17" s="113"/>
      <c r="E17" s="113"/>
      <c r="F17" s="220"/>
    </row>
    <row r="18" spans="1:6" ht="12.75">
      <c r="A18" s="31"/>
      <c r="B18" s="32"/>
      <c r="C18" s="33"/>
      <c r="D18" s="34"/>
      <c r="E18" s="34"/>
      <c r="F18" s="35"/>
    </row>
    <row r="19" spans="1:6" ht="12.75">
      <c r="A19" s="31"/>
      <c r="B19" s="32"/>
      <c r="C19" s="33"/>
      <c r="D19" s="34"/>
      <c r="E19" s="34"/>
      <c r="F19" s="35"/>
    </row>
    <row r="20" spans="1:6" ht="12.75">
      <c r="A20" s="31"/>
      <c r="B20" s="32"/>
      <c r="C20" s="33"/>
      <c r="D20" s="34"/>
      <c r="E20" s="34"/>
      <c r="F20" s="35"/>
    </row>
    <row r="21" spans="1:6" ht="12.75">
      <c r="A21" s="61"/>
      <c r="B21" s="99"/>
      <c r="C21" s="100"/>
      <c r="D21" s="374" t="s">
        <v>53</v>
      </c>
      <c r="E21" s="374"/>
      <c r="F21" s="62">
        <f>SUM(F12:F20)</f>
        <v>333595.05</v>
      </c>
    </row>
    <row r="22" spans="1:6" ht="12.75">
      <c r="A22" s="31"/>
      <c r="B22" s="29"/>
      <c r="C22" s="33"/>
      <c r="D22" s="34"/>
      <c r="E22" s="34"/>
      <c r="F22" s="35"/>
    </row>
    <row r="24" spans="1:6" ht="12.75">
      <c r="A24" s="31" t="s">
        <v>18</v>
      </c>
      <c r="B24" s="29" t="s">
        <v>145</v>
      </c>
      <c r="C24" s="6" t="s">
        <v>19</v>
      </c>
      <c r="D24" s="72">
        <v>130</v>
      </c>
      <c r="E24" s="131">
        <v>22.63</v>
      </c>
      <c r="F24" s="7">
        <f>D24*E24</f>
        <v>2941.9</v>
      </c>
    </row>
    <row r="25" spans="1:6" ht="12.75">
      <c r="A25" s="31" t="s">
        <v>18</v>
      </c>
      <c r="B25" s="29" t="s">
        <v>145</v>
      </c>
      <c r="C25" s="6" t="s">
        <v>19</v>
      </c>
      <c r="D25" s="72">
        <v>14</v>
      </c>
      <c r="E25" s="131">
        <v>22.63</v>
      </c>
      <c r="F25" s="7">
        <v>303.24</v>
      </c>
    </row>
    <row r="26" spans="1:6" ht="12.75">
      <c r="A26" s="31" t="s">
        <v>18</v>
      </c>
      <c r="B26" s="29" t="s">
        <v>145</v>
      </c>
      <c r="C26" s="6" t="s">
        <v>19</v>
      </c>
      <c r="D26" s="72">
        <v>25</v>
      </c>
      <c r="E26" s="131">
        <v>22.63</v>
      </c>
      <c r="F26" s="7">
        <f>D26*E26</f>
        <v>565.75</v>
      </c>
    </row>
    <row r="27" spans="1:6" ht="12.75">
      <c r="A27" s="31" t="s">
        <v>35</v>
      </c>
      <c r="B27" s="29" t="s">
        <v>36</v>
      </c>
      <c r="C27" s="6" t="s">
        <v>22</v>
      </c>
      <c r="D27" s="72">
        <v>8.2</v>
      </c>
      <c r="E27" s="34">
        <v>42.67</v>
      </c>
      <c r="F27" s="7">
        <f>D27*E27</f>
        <v>349.894</v>
      </c>
    </row>
    <row r="28" spans="1:6" ht="12.75">
      <c r="A28" s="31" t="s">
        <v>35</v>
      </c>
      <c r="B28" s="29" t="s">
        <v>36</v>
      </c>
      <c r="C28" s="6" t="s">
        <v>22</v>
      </c>
      <c r="D28" s="72">
        <v>1.6</v>
      </c>
      <c r="E28" s="34">
        <v>42.67</v>
      </c>
      <c r="F28" s="7">
        <v>98.96000000000001</v>
      </c>
    </row>
    <row r="29" spans="1:6" ht="12.75">
      <c r="A29" s="31" t="s">
        <v>35</v>
      </c>
      <c r="B29" s="29" t="s">
        <v>36</v>
      </c>
      <c r="C29" s="6" t="s">
        <v>22</v>
      </c>
      <c r="D29" s="72">
        <v>2.6</v>
      </c>
      <c r="E29" s="34">
        <v>42.67</v>
      </c>
      <c r="F29" s="7">
        <f>D29*E29</f>
        <v>110.94200000000001</v>
      </c>
    </row>
    <row r="30" spans="1:6" ht="12.75">
      <c r="A30" s="31" t="s">
        <v>35</v>
      </c>
      <c r="B30" s="29" t="s">
        <v>36</v>
      </c>
      <c r="C30" s="33" t="s">
        <v>22</v>
      </c>
      <c r="D30" s="34">
        <v>50</v>
      </c>
      <c r="E30" s="34">
        <v>42.67</v>
      </c>
      <c r="F30" s="101">
        <f>+D30*E30</f>
        <v>2133.5</v>
      </c>
    </row>
    <row r="31" spans="1:6" ht="12.75">
      <c r="A31" s="31" t="s">
        <v>35</v>
      </c>
      <c r="B31" s="29" t="s">
        <v>36</v>
      </c>
      <c r="C31" s="33" t="s">
        <v>22</v>
      </c>
      <c r="D31" s="34">
        <v>45</v>
      </c>
      <c r="E31" s="34">
        <v>42.67</v>
      </c>
      <c r="F31" s="101">
        <f>+D31*E31</f>
        <v>1920.15</v>
      </c>
    </row>
    <row r="32" spans="1:6" ht="12.75">
      <c r="A32" s="31" t="s">
        <v>35</v>
      </c>
      <c r="B32" s="29" t="s">
        <v>36</v>
      </c>
      <c r="C32" s="6" t="s">
        <v>22</v>
      </c>
      <c r="D32" s="72">
        <v>3</v>
      </c>
      <c r="E32" s="34">
        <v>42.67</v>
      </c>
      <c r="F32" s="7">
        <f>D32*E32</f>
        <v>128.01</v>
      </c>
    </row>
    <row r="33" spans="1:6" ht="12.75">
      <c r="A33" s="31" t="s">
        <v>146</v>
      </c>
      <c r="B33" s="65" t="s">
        <v>147</v>
      </c>
      <c r="C33" s="33" t="s">
        <v>22</v>
      </c>
      <c r="D33" s="34">
        <f>180*0.15</f>
        <v>27</v>
      </c>
      <c r="E33" s="102">
        <v>15.9</v>
      </c>
      <c r="F33" s="101">
        <f>+D33*E33</f>
        <v>429.3</v>
      </c>
    </row>
    <row r="34" spans="1:6" ht="12.75">
      <c r="A34" s="31" t="s">
        <v>15</v>
      </c>
      <c r="B34" s="29" t="s">
        <v>16</v>
      </c>
      <c r="C34" s="6" t="s">
        <v>17</v>
      </c>
      <c r="D34" s="72">
        <v>0.5</v>
      </c>
      <c r="E34" s="34">
        <v>399.09</v>
      </c>
      <c r="F34" s="7">
        <f>D34*E34</f>
        <v>199.545</v>
      </c>
    </row>
    <row r="35" spans="1:6" ht="12.75">
      <c r="A35" s="31" t="s">
        <v>15</v>
      </c>
      <c r="B35" s="29" t="s">
        <v>16</v>
      </c>
      <c r="C35" s="6" t="s">
        <v>17</v>
      </c>
      <c r="D35" s="72">
        <v>0.3</v>
      </c>
      <c r="E35" s="34">
        <v>399.09</v>
      </c>
      <c r="F35" s="7">
        <v>114.207</v>
      </c>
    </row>
    <row r="36" spans="1:6" ht="12.75">
      <c r="A36" s="31" t="s">
        <v>15</v>
      </c>
      <c r="B36" s="29" t="s">
        <v>16</v>
      </c>
      <c r="C36" s="6" t="s">
        <v>17</v>
      </c>
      <c r="D36" s="72">
        <v>40</v>
      </c>
      <c r="E36" s="34">
        <v>399.09</v>
      </c>
      <c r="F36" s="7">
        <f>D36*E36</f>
        <v>15963.599999999999</v>
      </c>
    </row>
    <row r="37" spans="1:6" ht="12.75">
      <c r="A37" s="31" t="s">
        <v>15</v>
      </c>
      <c r="B37" s="29" t="s">
        <v>16</v>
      </c>
      <c r="C37" s="33" t="s">
        <v>17</v>
      </c>
      <c r="D37" s="34">
        <v>0.5</v>
      </c>
      <c r="E37" s="34">
        <v>399.09</v>
      </c>
      <c r="F37" s="101">
        <f>D37*E37</f>
        <v>199.545</v>
      </c>
    </row>
    <row r="38" spans="1:6" ht="12.75">
      <c r="A38" s="31" t="s">
        <v>15</v>
      </c>
      <c r="B38" s="29" t="s">
        <v>16</v>
      </c>
      <c r="C38" s="33" t="s">
        <v>17</v>
      </c>
      <c r="D38" s="34">
        <v>4.2</v>
      </c>
      <c r="E38" s="34">
        <v>399.09</v>
      </c>
      <c r="F38" s="101">
        <f>D38*E38</f>
        <v>1676.1779999999999</v>
      </c>
    </row>
    <row r="39" spans="1:6" ht="12.75">
      <c r="A39" s="31" t="s">
        <v>15</v>
      </c>
      <c r="B39" s="29" t="s">
        <v>16</v>
      </c>
      <c r="C39" s="6" t="s">
        <v>17</v>
      </c>
      <c r="D39" s="72">
        <v>0.4</v>
      </c>
      <c r="E39" s="34">
        <v>399.09</v>
      </c>
      <c r="F39" s="7">
        <f>D39*E39</f>
        <v>159.636</v>
      </c>
    </row>
    <row r="40" spans="1:6" ht="12.75">
      <c r="A40" s="31" t="s">
        <v>15</v>
      </c>
      <c r="B40" s="29" t="s">
        <v>16</v>
      </c>
      <c r="C40" s="33" t="s">
        <v>17</v>
      </c>
      <c r="D40" s="34">
        <v>1.15</v>
      </c>
      <c r="E40" s="34">
        <v>399.09</v>
      </c>
      <c r="F40" s="101">
        <f>+D40*E40</f>
        <v>458.95349999999996</v>
      </c>
    </row>
    <row r="41" spans="1:6" ht="12.75">
      <c r="A41" s="31" t="s">
        <v>20</v>
      </c>
      <c r="B41" s="29" t="s">
        <v>21</v>
      </c>
      <c r="C41" s="6" t="s">
        <v>22</v>
      </c>
      <c r="D41" s="72">
        <v>650</v>
      </c>
      <c r="E41" s="73">
        <v>1.41</v>
      </c>
      <c r="F41" s="7">
        <f>D41*E41</f>
        <v>916.5</v>
      </c>
    </row>
    <row r="42" spans="1:6" ht="12.75">
      <c r="A42" s="31" t="s">
        <v>20</v>
      </c>
      <c r="B42" s="29" t="s">
        <v>21</v>
      </c>
      <c r="C42" s="6" t="s">
        <v>22</v>
      </c>
      <c r="D42" s="72">
        <v>80</v>
      </c>
      <c r="E42" s="73">
        <v>1.41</v>
      </c>
      <c r="F42" s="7">
        <v>154.4</v>
      </c>
    </row>
    <row r="43" spans="1:6" ht="12.75">
      <c r="A43" s="31" t="s">
        <v>20</v>
      </c>
      <c r="B43" s="29" t="s">
        <v>21</v>
      </c>
      <c r="C43" s="6" t="s">
        <v>22</v>
      </c>
      <c r="D43" s="72">
        <v>90</v>
      </c>
      <c r="E43" s="73">
        <v>1.41</v>
      </c>
      <c r="F43" s="7">
        <f>D43*E43</f>
        <v>126.89999999999999</v>
      </c>
    </row>
    <row r="44" spans="1:6" ht="12.75">
      <c r="A44" s="31" t="s">
        <v>20</v>
      </c>
      <c r="B44" s="29" t="s">
        <v>21</v>
      </c>
      <c r="C44" s="33" t="s">
        <v>22</v>
      </c>
      <c r="D44" s="34">
        <v>40</v>
      </c>
      <c r="E44" s="73">
        <v>1.41</v>
      </c>
      <c r="F44" s="101">
        <f>D44*E44</f>
        <v>56.4</v>
      </c>
    </row>
    <row r="45" spans="1:6" ht="12.75">
      <c r="A45" s="31" t="s">
        <v>20</v>
      </c>
      <c r="B45" s="29" t="s">
        <v>21</v>
      </c>
      <c r="C45" s="33" t="s">
        <v>22</v>
      </c>
      <c r="D45" s="102">
        <v>500000</v>
      </c>
      <c r="E45" s="73">
        <v>1.41</v>
      </c>
      <c r="F45" s="101">
        <f>D45*E45</f>
        <v>705000</v>
      </c>
    </row>
    <row r="46" spans="1:6" ht="12.75">
      <c r="A46" s="31" t="s">
        <v>20</v>
      </c>
      <c r="B46" s="29" t="s">
        <v>21</v>
      </c>
      <c r="C46" s="6" t="s">
        <v>22</v>
      </c>
      <c r="D46" s="72">
        <v>90</v>
      </c>
      <c r="E46" s="73">
        <v>1.41</v>
      </c>
      <c r="F46" s="7">
        <f>D46*E46</f>
        <v>126.89999999999999</v>
      </c>
    </row>
    <row r="47" spans="1:6" ht="12.75">
      <c r="A47" s="31" t="s">
        <v>150</v>
      </c>
      <c r="B47" s="29" t="s">
        <v>41</v>
      </c>
      <c r="C47" s="33" t="s">
        <v>22</v>
      </c>
      <c r="D47" s="34">
        <v>300</v>
      </c>
      <c r="E47" s="102">
        <v>5.78</v>
      </c>
      <c r="F47" s="101">
        <f>+D47*E47</f>
        <v>1734</v>
      </c>
    </row>
    <row r="48" spans="1:6" ht="12.75">
      <c r="A48" s="31" t="s">
        <v>150</v>
      </c>
      <c r="B48" s="29" t="s">
        <v>41</v>
      </c>
      <c r="C48" s="33" t="s">
        <v>22</v>
      </c>
      <c r="D48" s="34">
        <v>250</v>
      </c>
      <c r="E48" s="102">
        <v>5.78</v>
      </c>
      <c r="F48" s="101">
        <f>+D48*E48</f>
        <v>1445</v>
      </c>
    </row>
    <row r="49" spans="1:6" ht="25.5">
      <c r="A49" s="34" t="s">
        <v>67</v>
      </c>
      <c r="B49" s="29" t="s">
        <v>132</v>
      </c>
      <c r="C49" s="11" t="s">
        <v>22</v>
      </c>
      <c r="D49" s="78">
        <v>13200</v>
      </c>
      <c r="E49" s="78">
        <v>7.28</v>
      </c>
      <c r="F49" s="103">
        <f>D49*E49</f>
        <v>96096</v>
      </c>
    </row>
    <row r="50" spans="1:6" ht="12.75">
      <c r="A50" s="31" t="s">
        <v>20</v>
      </c>
      <c r="B50" s="29" t="s">
        <v>21</v>
      </c>
      <c r="C50" s="33" t="s">
        <v>22</v>
      </c>
      <c r="D50" s="34">
        <v>500</v>
      </c>
      <c r="E50" s="34">
        <v>1.41</v>
      </c>
      <c r="F50" s="35">
        <f>+D50*E50</f>
        <v>705</v>
      </c>
    </row>
    <row r="51" spans="1:6" ht="12.75">
      <c r="A51" s="31" t="s">
        <v>150</v>
      </c>
      <c r="B51" s="29" t="s">
        <v>41</v>
      </c>
      <c r="C51" s="6" t="s">
        <v>22</v>
      </c>
      <c r="D51" s="72">
        <v>250</v>
      </c>
      <c r="E51" s="73">
        <v>5.78</v>
      </c>
      <c r="F51" s="7">
        <f>D51*E51</f>
        <v>1445</v>
      </c>
    </row>
    <row r="52" spans="1:6" ht="12.75">
      <c r="A52" s="31" t="s">
        <v>150</v>
      </c>
      <c r="B52" s="29" t="s">
        <v>41</v>
      </c>
      <c r="C52" s="6" t="s">
        <v>22</v>
      </c>
      <c r="D52" s="72">
        <v>480</v>
      </c>
      <c r="E52" s="73">
        <v>5.78</v>
      </c>
      <c r="F52" s="7">
        <v>5328</v>
      </c>
    </row>
    <row r="53" spans="1:6" ht="12.75">
      <c r="A53" s="31" t="s">
        <v>150</v>
      </c>
      <c r="B53" s="29" t="s">
        <v>41</v>
      </c>
      <c r="C53" s="6" t="s">
        <v>22</v>
      </c>
      <c r="D53" s="72">
        <v>480</v>
      </c>
      <c r="E53" s="73">
        <v>5.78</v>
      </c>
      <c r="F53" s="7">
        <f>D53*E53</f>
        <v>2774.4</v>
      </c>
    </row>
    <row r="54" spans="1:6" ht="12.75">
      <c r="A54" s="31" t="s">
        <v>150</v>
      </c>
      <c r="B54" s="29" t="s">
        <v>41</v>
      </c>
      <c r="C54" s="6" t="s">
        <v>22</v>
      </c>
      <c r="D54" s="72">
        <v>40</v>
      </c>
      <c r="E54" s="73">
        <v>5.78</v>
      </c>
      <c r="F54" s="7">
        <f>D54*E54</f>
        <v>231.20000000000002</v>
      </c>
    </row>
    <row r="55" spans="1:6" ht="25.5">
      <c r="A55" s="34" t="s">
        <v>67</v>
      </c>
      <c r="B55" s="29" t="s">
        <v>132</v>
      </c>
      <c r="C55" s="6" t="s">
        <v>22</v>
      </c>
      <c r="D55" s="72">
        <v>320</v>
      </c>
      <c r="E55" s="78">
        <v>7.28</v>
      </c>
      <c r="F55" s="7">
        <f>D55*E55</f>
        <v>2329.6</v>
      </c>
    </row>
    <row r="56" spans="1:6" ht="25.5">
      <c r="A56" s="34" t="s">
        <v>67</v>
      </c>
      <c r="B56" s="29" t="s">
        <v>132</v>
      </c>
      <c r="C56" s="6" t="s">
        <v>22</v>
      </c>
      <c r="D56" s="72">
        <v>12</v>
      </c>
      <c r="E56" s="78">
        <v>7.28</v>
      </c>
      <c r="F56" s="7">
        <v>83.64</v>
      </c>
    </row>
    <row r="57" spans="1:6" ht="25.5">
      <c r="A57" s="34" t="s">
        <v>67</v>
      </c>
      <c r="B57" s="29" t="s">
        <v>132</v>
      </c>
      <c r="C57" s="6" t="s">
        <v>22</v>
      </c>
      <c r="D57" s="72">
        <v>12</v>
      </c>
      <c r="E57" s="78">
        <v>7.28</v>
      </c>
      <c r="F57" s="7">
        <f>D57*E57</f>
        <v>87.36</v>
      </c>
    </row>
    <row r="58" spans="1:6" ht="25.5">
      <c r="A58" s="34" t="s">
        <v>67</v>
      </c>
      <c r="B58" s="29" t="s">
        <v>132</v>
      </c>
      <c r="C58" s="6" t="s">
        <v>22</v>
      </c>
      <c r="D58" s="72">
        <v>30</v>
      </c>
      <c r="E58" s="78">
        <v>7.28</v>
      </c>
      <c r="F58" s="7">
        <f>D58*E58</f>
        <v>218.4</v>
      </c>
    </row>
    <row r="59" spans="1:6" ht="25.5">
      <c r="A59" s="34" t="s">
        <v>67</v>
      </c>
      <c r="B59" s="29" t="s">
        <v>132</v>
      </c>
      <c r="C59" s="33" t="s">
        <v>22</v>
      </c>
      <c r="D59" s="34">
        <v>1153.5</v>
      </c>
      <c r="E59" s="78">
        <v>7.28</v>
      </c>
      <c r="F59" s="101">
        <f>+D59*E59</f>
        <v>8397.48</v>
      </c>
    </row>
    <row r="60" spans="1:6" ht="25.5">
      <c r="A60" s="87" t="s">
        <v>156</v>
      </c>
      <c r="B60" s="65" t="s">
        <v>157</v>
      </c>
      <c r="C60" s="6" t="s">
        <v>49</v>
      </c>
      <c r="D60" s="72">
        <f>(650+250+320)*20</f>
        <v>24400</v>
      </c>
      <c r="E60" s="73">
        <v>0.37</v>
      </c>
      <c r="F60" s="7">
        <f>D60*E60</f>
        <v>9028</v>
      </c>
    </row>
    <row r="61" spans="1:6" ht="25.5">
      <c r="A61" s="87" t="s">
        <v>156</v>
      </c>
      <c r="B61" s="65" t="s">
        <v>157</v>
      </c>
      <c r="C61" s="6" t="s">
        <v>49</v>
      </c>
      <c r="D61" s="72">
        <v>11472</v>
      </c>
      <c r="E61" s="73">
        <v>0.37</v>
      </c>
      <c r="F61" s="7">
        <v>3212.1600000000003</v>
      </c>
    </row>
    <row r="62" spans="1:6" ht="25.5">
      <c r="A62" s="87" t="s">
        <v>156</v>
      </c>
      <c r="B62" s="65" t="s">
        <v>157</v>
      </c>
      <c r="C62" s="6" t="s">
        <v>49</v>
      </c>
      <c r="D62" s="72">
        <v>11472</v>
      </c>
      <c r="E62" s="73">
        <v>0.37</v>
      </c>
      <c r="F62" s="7">
        <f>D62*E62</f>
        <v>4244.64</v>
      </c>
    </row>
    <row r="63" spans="1:6" ht="25.5">
      <c r="A63" s="87" t="s">
        <v>156</v>
      </c>
      <c r="B63" s="65" t="s">
        <v>157</v>
      </c>
      <c r="C63" s="33" t="s">
        <v>24</v>
      </c>
      <c r="D63" s="34">
        <f>40*10</f>
        <v>400</v>
      </c>
      <c r="E63" s="73">
        <v>0.37</v>
      </c>
      <c r="F63" s="101">
        <f>D63*E63</f>
        <v>148</v>
      </c>
    </row>
    <row r="64" spans="1:6" ht="25.5">
      <c r="A64" s="87" t="s">
        <v>156</v>
      </c>
      <c r="B64" s="65" t="s">
        <v>157</v>
      </c>
      <c r="C64" s="33" t="s">
        <v>24</v>
      </c>
      <c r="D64" s="34">
        <f>+D63*10</f>
        <v>4000</v>
      </c>
      <c r="E64" s="73">
        <v>0.37</v>
      </c>
      <c r="F64" s="101">
        <f>D64*E64</f>
        <v>1480</v>
      </c>
    </row>
    <row r="65" spans="1:6" ht="25.5">
      <c r="A65" s="87" t="s">
        <v>156</v>
      </c>
      <c r="B65" s="65" t="s">
        <v>157</v>
      </c>
      <c r="C65" s="33" t="s">
        <v>49</v>
      </c>
      <c r="D65" s="34">
        <v>30000</v>
      </c>
      <c r="E65" s="73">
        <v>0.37</v>
      </c>
      <c r="F65" s="101">
        <f>+D65*E65</f>
        <v>11100</v>
      </c>
    </row>
    <row r="66" spans="1:6" ht="25.5">
      <c r="A66" s="87" t="s">
        <v>156</v>
      </c>
      <c r="B66" s="65" t="s">
        <v>157</v>
      </c>
      <c r="C66" s="6" t="s">
        <v>49</v>
      </c>
      <c r="D66" s="72">
        <f>163*20</f>
        <v>3260</v>
      </c>
      <c r="E66" s="73">
        <v>0.37</v>
      </c>
      <c r="F66" s="7">
        <f>D66*E66</f>
        <v>1206.2</v>
      </c>
    </row>
    <row r="67" spans="1:6" ht="25.5">
      <c r="A67" s="87" t="s">
        <v>156</v>
      </c>
      <c r="B67" s="65" t="s">
        <v>157</v>
      </c>
      <c r="C67" s="33" t="s">
        <v>24</v>
      </c>
      <c r="D67" s="34">
        <f>+D66*10</f>
        <v>32600</v>
      </c>
      <c r="E67" s="73">
        <v>0.37</v>
      </c>
      <c r="F67" s="101">
        <f>+D67*E67</f>
        <v>12062</v>
      </c>
    </row>
    <row r="68" spans="1:6" ht="25.5">
      <c r="A68" s="31" t="s">
        <v>50</v>
      </c>
      <c r="B68" s="65" t="s">
        <v>152</v>
      </c>
      <c r="C68" s="6" t="s">
        <v>49</v>
      </c>
      <c r="D68" s="72">
        <f>250*50</f>
        <v>12500</v>
      </c>
      <c r="E68" s="73">
        <v>0.3</v>
      </c>
      <c r="F68" s="7">
        <f>D68*E68</f>
        <v>3750</v>
      </c>
    </row>
    <row r="69" spans="1:6" ht="25.5">
      <c r="A69" s="31" t="s">
        <v>50</v>
      </c>
      <c r="B69" s="65" t="s">
        <v>152</v>
      </c>
      <c r="C69" s="6" t="s">
        <v>49</v>
      </c>
      <c r="D69" s="72">
        <v>1875</v>
      </c>
      <c r="E69" s="73">
        <v>0.3</v>
      </c>
      <c r="F69" s="7">
        <v>517.3666564214411</v>
      </c>
    </row>
    <row r="70" spans="1:6" ht="25.5">
      <c r="A70" s="31" t="s">
        <v>50</v>
      </c>
      <c r="B70" s="65" t="s">
        <v>152</v>
      </c>
      <c r="C70" s="6" t="s">
        <v>49</v>
      </c>
      <c r="D70" s="72">
        <v>1875</v>
      </c>
      <c r="E70" s="73">
        <v>0.3</v>
      </c>
      <c r="F70" s="7">
        <f>D70*E70</f>
        <v>562.5</v>
      </c>
    </row>
    <row r="71" spans="1:6" ht="25.5">
      <c r="A71" s="31" t="s">
        <v>50</v>
      </c>
      <c r="B71" s="65" t="s">
        <v>152</v>
      </c>
      <c r="C71" s="33" t="s">
        <v>49</v>
      </c>
      <c r="D71" s="34">
        <v>2137.5</v>
      </c>
      <c r="E71" s="73">
        <v>0.3</v>
      </c>
      <c r="F71" s="101">
        <f>+D71*E71</f>
        <v>641.25</v>
      </c>
    </row>
    <row r="72" spans="1:6" ht="25.5">
      <c r="A72" s="31" t="s">
        <v>50</v>
      </c>
      <c r="B72" s="65" t="s">
        <v>152</v>
      </c>
      <c r="C72" s="6" t="s">
        <v>49</v>
      </c>
      <c r="D72" s="74">
        <f>150</f>
        <v>150</v>
      </c>
      <c r="E72" s="73">
        <v>0.3</v>
      </c>
      <c r="F72" s="7">
        <f>D72*E72</f>
        <v>45</v>
      </c>
    </row>
    <row r="73" spans="1:6" ht="38.25">
      <c r="A73" s="31" t="s">
        <v>27</v>
      </c>
      <c r="B73" s="65" t="s">
        <v>153</v>
      </c>
      <c r="C73" s="6" t="s">
        <v>49</v>
      </c>
      <c r="D73" s="72">
        <f>D72*50</f>
        <v>7500</v>
      </c>
      <c r="E73" s="73">
        <v>0.3</v>
      </c>
      <c r="F73" s="7">
        <f>D73*E73</f>
        <v>2250</v>
      </c>
    </row>
    <row r="74" spans="1:6" ht="12.75">
      <c r="A74" s="31" t="s">
        <v>27</v>
      </c>
      <c r="B74" s="65" t="s">
        <v>179</v>
      </c>
      <c r="C74" s="6" t="s">
        <v>49</v>
      </c>
      <c r="D74" s="72">
        <f>550*50</f>
        <v>27500</v>
      </c>
      <c r="E74" s="73">
        <v>0.27</v>
      </c>
      <c r="F74" s="7">
        <f>D74*E74</f>
        <v>7425.000000000001</v>
      </c>
    </row>
    <row r="75" spans="1:6" ht="12.75">
      <c r="A75" s="31" t="s">
        <v>27</v>
      </c>
      <c r="B75" s="65" t="s">
        <v>179</v>
      </c>
      <c r="C75" s="6" t="s">
        <v>49</v>
      </c>
      <c r="D75" s="72">
        <f>D74*50</f>
        <v>1375000</v>
      </c>
      <c r="E75" s="73">
        <v>0.27</v>
      </c>
      <c r="F75" s="7">
        <f>D75*E75</f>
        <v>371250</v>
      </c>
    </row>
    <row r="76" spans="1:6" ht="39" thickBot="1">
      <c r="A76" s="31" t="s">
        <v>27</v>
      </c>
      <c r="B76" s="65" t="s">
        <v>153</v>
      </c>
      <c r="C76" s="9" t="s">
        <v>49</v>
      </c>
      <c r="D76" s="79">
        <v>300</v>
      </c>
      <c r="E76" s="80">
        <v>0.3</v>
      </c>
      <c r="F76" s="10">
        <f>D76*E76</f>
        <v>90</v>
      </c>
    </row>
    <row r="77" spans="1:6" ht="39" thickTop="1">
      <c r="A77" s="31" t="s">
        <v>27</v>
      </c>
      <c r="B77" s="65" t="s">
        <v>153</v>
      </c>
      <c r="C77" s="6" t="s">
        <v>49</v>
      </c>
      <c r="D77" s="72">
        <v>90000</v>
      </c>
      <c r="E77" s="73">
        <v>0.3</v>
      </c>
      <c r="F77" s="7">
        <v>25200.000000000004</v>
      </c>
    </row>
    <row r="78" spans="1:6" ht="12.75">
      <c r="A78" s="31" t="s">
        <v>27</v>
      </c>
      <c r="B78" s="65" t="s">
        <v>179</v>
      </c>
      <c r="C78" s="6" t="s">
        <v>49</v>
      </c>
      <c r="D78" s="72">
        <v>4000</v>
      </c>
      <c r="E78" s="73" t="s">
        <v>180</v>
      </c>
      <c r="F78" s="7">
        <v>1120</v>
      </c>
    </row>
    <row r="79" spans="1:6" ht="12.75">
      <c r="A79" s="31" t="s">
        <v>27</v>
      </c>
      <c r="B79" s="29" t="s">
        <v>154</v>
      </c>
      <c r="C79" s="6" t="s">
        <v>49</v>
      </c>
      <c r="D79" s="72">
        <v>9000</v>
      </c>
      <c r="E79" s="73" t="s">
        <v>180</v>
      </c>
      <c r="F79" s="7">
        <v>2520.0000000000005</v>
      </c>
    </row>
    <row r="80" spans="1:6" ht="38.25">
      <c r="A80" s="31" t="s">
        <v>27</v>
      </c>
      <c r="B80" s="65" t="s">
        <v>153</v>
      </c>
      <c r="C80" s="6" t="s">
        <v>49</v>
      </c>
      <c r="D80" s="72">
        <v>16185</v>
      </c>
      <c r="E80" s="73">
        <v>0.3</v>
      </c>
      <c r="F80" s="7">
        <v>4531.8</v>
      </c>
    </row>
    <row r="81" spans="1:6" ht="38.25">
      <c r="A81" s="31" t="s">
        <v>27</v>
      </c>
      <c r="B81" s="65" t="s">
        <v>153</v>
      </c>
      <c r="C81" s="6" t="s">
        <v>49</v>
      </c>
      <c r="D81" s="72">
        <v>90000</v>
      </c>
      <c r="E81" s="73">
        <v>0.3</v>
      </c>
      <c r="F81" s="7">
        <f aca="true" t="shared" si="0" ref="F81:F86">D81*E81</f>
        <v>27000</v>
      </c>
    </row>
    <row r="82" spans="1:6" ht="12.75">
      <c r="A82" s="31" t="s">
        <v>27</v>
      </c>
      <c r="B82" s="65" t="s">
        <v>179</v>
      </c>
      <c r="C82" s="6" t="s">
        <v>49</v>
      </c>
      <c r="D82" s="72">
        <v>4000</v>
      </c>
      <c r="E82" s="73">
        <v>0.27</v>
      </c>
      <c r="F82" s="7">
        <f t="shared" si="0"/>
        <v>1080</v>
      </c>
    </row>
    <row r="83" spans="1:6" ht="12.75">
      <c r="A83" s="31" t="s">
        <v>27</v>
      </c>
      <c r="B83" s="65" t="s">
        <v>170</v>
      </c>
      <c r="C83" s="6" t="s">
        <v>49</v>
      </c>
      <c r="D83" s="72">
        <f>200*50</f>
        <v>10000</v>
      </c>
      <c r="E83" s="73">
        <v>0.27</v>
      </c>
      <c r="F83" s="7">
        <f t="shared" si="0"/>
        <v>2700</v>
      </c>
    </row>
    <row r="84" spans="1:6" ht="38.25">
      <c r="A84" s="31" t="s">
        <v>27</v>
      </c>
      <c r="B84" s="65" t="s">
        <v>153</v>
      </c>
      <c r="C84" s="6" t="s">
        <v>49</v>
      </c>
      <c r="D84" s="72">
        <f>D83*30</f>
        <v>300000</v>
      </c>
      <c r="E84" s="73">
        <v>0.3</v>
      </c>
      <c r="F84" s="7">
        <f t="shared" si="0"/>
        <v>90000</v>
      </c>
    </row>
    <row r="85" spans="1:6" ht="38.25">
      <c r="A85" s="31" t="s">
        <v>27</v>
      </c>
      <c r="B85" s="65" t="s">
        <v>153</v>
      </c>
      <c r="C85" s="33" t="s">
        <v>24</v>
      </c>
      <c r="D85" s="34">
        <f>90000</f>
        <v>90000</v>
      </c>
      <c r="E85" s="102">
        <v>0.3</v>
      </c>
      <c r="F85" s="101">
        <f t="shared" si="0"/>
        <v>27000</v>
      </c>
    </row>
    <row r="86" spans="1:6" ht="12.75">
      <c r="A86" s="31" t="s">
        <v>29</v>
      </c>
      <c r="B86" s="29" t="s">
        <v>28</v>
      </c>
      <c r="C86" s="33" t="s">
        <v>22</v>
      </c>
      <c r="D86" s="34">
        <v>1000</v>
      </c>
      <c r="E86" s="102">
        <v>11.61</v>
      </c>
      <c r="F86" s="101">
        <f t="shared" si="0"/>
        <v>11610</v>
      </c>
    </row>
    <row r="87" spans="1:6" ht="12.75">
      <c r="A87" s="104" t="s">
        <v>27</v>
      </c>
      <c r="B87" s="29" t="s">
        <v>154</v>
      </c>
      <c r="C87" s="33" t="s">
        <v>49</v>
      </c>
      <c r="D87" s="34">
        <v>5700</v>
      </c>
      <c r="E87" s="102">
        <v>0.27</v>
      </c>
      <c r="F87" s="101">
        <f>+D87*E87</f>
        <v>1539</v>
      </c>
    </row>
    <row r="88" spans="1:6" ht="12.75">
      <c r="A88" s="104" t="s">
        <v>27</v>
      </c>
      <c r="B88" s="29" t="s">
        <v>181</v>
      </c>
      <c r="C88" s="33" t="s">
        <v>49</v>
      </c>
      <c r="D88" s="34">
        <v>2000</v>
      </c>
      <c r="E88" s="102">
        <v>0.27</v>
      </c>
      <c r="F88" s="101">
        <f>+D88*E88</f>
        <v>540</v>
      </c>
    </row>
    <row r="89" spans="1:6" ht="12.75">
      <c r="A89" s="104" t="s">
        <v>27</v>
      </c>
      <c r="B89" s="29" t="s">
        <v>182</v>
      </c>
      <c r="C89" s="33" t="s">
        <v>49</v>
      </c>
      <c r="D89" s="34">
        <v>193604.49</v>
      </c>
      <c r="E89" s="102">
        <v>0.27</v>
      </c>
      <c r="F89" s="101">
        <f>+D89*E89</f>
        <v>52273.2123</v>
      </c>
    </row>
    <row r="90" spans="1:6" ht="38.25">
      <c r="A90" s="31" t="s">
        <v>27</v>
      </c>
      <c r="B90" s="65" t="s">
        <v>153</v>
      </c>
      <c r="C90" s="33" t="s">
        <v>49</v>
      </c>
      <c r="D90" s="34">
        <v>28500</v>
      </c>
      <c r="E90" s="102">
        <v>0.3</v>
      </c>
      <c r="F90" s="101">
        <f>+D90*E90</f>
        <v>8550</v>
      </c>
    </row>
    <row r="91" spans="1:6" ht="38.25">
      <c r="A91" s="31" t="s">
        <v>27</v>
      </c>
      <c r="B91" s="65" t="s">
        <v>153</v>
      </c>
      <c r="C91" s="6" t="s">
        <v>49</v>
      </c>
      <c r="D91" s="72">
        <f>25*30</f>
        <v>750</v>
      </c>
      <c r="E91" s="73">
        <v>0.3</v>
      </c>
      <c r="F91" s="7">
        <f>D91*E91</f>
        <v>225</v>
      </c>
    </row>
    <row r="92" spans="1:6" ht="38.25">
      <c r="A92" s="31" t="s">
        <v>27</v>
      </c>
      <c r="B92" s="65" t="s">
        <v>153</v>
      </c>
      <c r="C92" s="6" t="s">
        <v>49</v>
      </c>
      <c r="D92" s="83">
        <f>+D91*30</f>
        <v>22500</v>
      </c>
      <c r="E92" s="73">
        <v>0.3</v>
      </c>
      <c r="F92" s="7">
        <f>D92*E92</f>
        <v>6750</v>
      </c>
    </row>
    <row r="93" spans="1:6" ht="12.75">
      <c r="A93" s="31" t="s">
        <v>51</v>
      </c>
      <c r="B93" s="65" t="s">
        <v>171</v>
      </c>
      <c r="C93" s="6" t="s">
        <v>49</v>
      </c>
      <c r="D93" s="72">
        <f>40*30</f>
        <v>1200</v>
      </c>
      <c r="E93" s="73">
        <v>0.27</v>
      </c>
      <c r="F93" s="7">
        <f>D93*E93</f>
        <v>324</v>
      </c>
    </row>
    <row r="94" spans="1:6" ht="12.75">
      <c r="A94" s="31" t="s">
        <v>51</v>
      </c>
      <c r="B94" s="65" t="s">
        <v>171</v>
      </c>
      <c r="C94" s="6" t="s">
        <v>125</v>
      </c>
      <c r="D94" s="83">
        <f>+D93*34</f>
        <v>40800</v>
      </c>
      <c r="E94" s="73">
        <v>0.27</v>
      </c>
      <c r="F94" s="7">
        <f>D94*E94</f>
        <v>11016</v>
      </c>
    </row>
    <row r="95" spans="1:6" ht="12.75">
      <c r="A95" s="5" t="s">
        <v>51</v>
      </c>
      <c r="B95" s="29" t="s">
        <v>158</v>
      </c>
      <c r="C95" s="6" t="s">
        <v>49</v>
      </c>
      <c r="D95" s="72">
        <f>50*50</f>
        <v>2500</v>
      </c>
      <c r="E95" s="73">
        <v>0.27</v>
      </c>
      <c r="F95" s="7">
        <f>D95*E95</f>
        <v>675</v>
      </c>
    </row>
    <row r="96" spans="1:6" ht="12.75">
      <c r="A96" s="5" t="s">
        <v>51</v>
      </c>
      <c r="B96" s="29" t="s">
        <v>158</v>
      </c>
      <c r="C96" s="6" t="s">
        <v>49</v>
      </c>
      <c r="D96" s="72">
        <v>900</v>
      </c>
      <c r="E96" s="73">
        <v>0.27</v>
      </c>
      <c r="F96" s="7">
        <v>252.00000000000003</v>
      </c>
    </row>
    <row r="97" spans="1:6" ht="12.75">
      <c r="A97" s="5" t="s">
        <v>51</v>
      </c>
      <c r="B97" s="29" t="s">
        <v>158</v>
      </c>
      <c r="C97" s="6" t="s">
        <v>49</v>
      </c>
      <c r="D97" s="72">
        <v>900</v>
      </c>
      <c r="E97" s="73">
        <v>0.27</v>
      </c>
      <c r="F97" s="7">
        <f>D97*E97</f>
        <v>243.00000000000003</v>
      </c>
    </row>
    <row r="98" spans="1:6" ht="12.75">
      <c r="A98" s="5" t="s">
        <v>51</v>
      </c>
      <c r="B98" s="29" t="s">
        <v>158</v>
      </c>
      <c r="C98" s="33" t="s">
        <v>24</v>
      </c>
      <c r="D98" s="102">
        <f>D97*50</f>
        <v>45000</v>
      </c>
      <c r="E98" s="73">
        <v>0.27</v>
      </c>
      <c r="F98" s="7">
        <f>D98*E98</f>
        <v>12150</v>
      </c>
    </row>
    <row r="99" spans="1:6" ht="12.75">
      <c r="A99" s="105" t="s">
        <v>183</v>
      </c>
      <c r="B99" s="29" t="s">
        <v>184</v>
      </c>
      <c r="C99" s="6" t="s">
        <v>34</v>
      </c>
      <c r="D99" s="64">
        <f>130*3</f>
        <v>390</v>
      </c>
      <c r="E99" s="73">
        <v>17.75</v>
      </c>
      <c r="F99" s="7">
        <f>D99*E99</f>
        <v>6922.5</v>
      </c>
    </row>
    <row r="100" spans="1:6" ht="25.5">
      <c r="A100" s="5" t="s">
        <v>66</v>
      </c>
      <c r="B100" s="29" t="s">
        <v>26</v>
      </c>
      <c r="C100" s="6" t="s">
        <v>22</v>
      </c>
      <c r="D100" s="72">
        <v>847.5</v>
      </c>
      <c r="E100" s="73">
        <v>18.23</v>
      </c>
      <c r="F100" s="7">
        <f>D100*E100</f>
        <v>15449.925000000001</v>
      </c>
    </row>
    <row r="101" spans="1:6" ht="25.5">
      <c r="A101" s="5" t="s">
        <v>66</v>
      </c>
      <c r="B101" s="29" t="s">
        <v>26</v>
      </c>
      <c r="C101" s="6" t="s">
        <v>22</v>
      </c>
      <c r="D101" s="72">
        <v>630</v>
      </c>
      <c r="E101" s="73">
        <v>18.23</v>
      </c>
      <c r="F101" s="7">
        <f>D101*E101</f>
        <v>11484.9</v>
      </c>
    </row>
    <row r="102" spans="1:6" ht="26.25" thickBot="1">
      <c r="A102" s="106" t="s">
        <v>66</v>
      </c>
      <c r="B102" s="29" t="s">
        <v>26</v>
      </c>
      <c r="C102" s="9" t="s">
        <v>22</v>
      </c>
      <c r="D102" s="79">
        <v>1800</v>
      </c>
      <c r="E102" s="80">
        <v>18.23</v>
      </c>
      <c r="F102" s="7">
        <v>32814</v>
      </c>
    </row>
    <row r="103" spans="1:6" ht="26.25" thickTop="1">
      <c r="A103" s="107" t="s">
        <v>66</v>
      </c>
      <c r="B103" s="29" t="s">
        <v>26</v>
      </c>
      <c r="C103" s="6" t="s">
        <v>22</v>
      </c>
      <c r="D103" s="72">
        <v>323.7</v>
      </c>
      <c r="E103" s="83">
        <v>18.23</v>
      </c>
      <c r="F103" s="108">
        <v>5901.0509999999995</v>
      </c>
    </row>
    <row r="104" spans="1:6" ht="25.5">
      <c r="A104" s="107" t="s">
        <v>66</v>
      </c>
      <c r="B104" s="29" t="s">
        <v>26</v>
      </c>
      <c r="C104" s="6" t="s">
        <v>22</v>
      </c>
      <c r="D104" s="72">
        <v>1800</v>
      </c>
      <c r="E104" s="83">
        <v>18.23</v>
      </c>
      <c r="F104" s="108">
        <f>D104*E104</f>
        <v>32814</v>
      </c>
    </row>
    <row r="105" spans="1:6" ht="25.5">
      <c r="A105" s="107" t="s">
        <v>66</v>
      </c>
      <c r="B105" s="29" t="s">
        <v>26</v>
      </c>
      <c r="C105" s="6" t="s">
        <v>22</v>
      </c>
      <c r="D105" s="72">
        <v>423.7</v>
      </c>
      <c r="E105" s="83">
        <v>18.23</v>
      </c>
      <c r="F105" s="108">
        <f>D105*E105</f>
        <v>7724.051</v>
      </c>
    </row>
    <row r="106" spans="1:6" ht="25.5">
      <c r="A106" s="107" t="s">
        <v>66</v>
      </c>
      <c r="B106" s="29" t="s">
        <v>26</v>
      </c>
      <c r="C106" s="6" t="s">
        <v>22</v>
      </c>
      <c r="D106" s="72">
        <v>25</v>
      </c>
      <c r="E106" s="83">
        <v>18.23</v>
      </c>
      <c r="F106" s="108">
        <f>D106*E106</f>
        <v>455.75</v>
      </c>
    </row>
    <row r="107" spans="1:6" ht="25.5">
      <c r="A107" s="107" t="s">
        <v>66</v>
      </c>
      <c r="B107" s="29" t="s">
        <v>26</v>
      </c>
      <c r="C107" s="6" t="s">
        <v>22</v>
      </c>
      <c r="D107" s="83">
        <v>8250</v>
      </c>
      <c r="E107" s="83">
        <v>18.23</v>
      </c>
      <c r="F107" s="108">
        <f>D107*E107</f>
        <v>150397.5</v>
      </c>
    </row>
    <row r="108" spans="1:6" ht="25.5">
      <c r="A108" s="31" t="s">
        <v>25</v>
      </c>
      <c r="B108" s="29" t="s">
        <v>26</v>
      </c>
      <c r="C108" s="33" t="s">
        <v>22</v>
      </c>
      <c r="D108" s="34">
        <v>2000</v>
      </c>
      <c r="E108" s="34">
        <v>5.57</v>
      </c>
      <c r="F108" s="35">
        <f>D108*E108</f>
        <v>11140</v>
      </c>
    </row>
    <row r="109" spans="1:6" ht="25.5">
      <c r="A109" s="31" t="s">
        <v>25</v>
      </c>
      <c r="B109" s="29" t="s">
        <v>26</v>
      </c>
      <c r="C109" s="33" t="s">
        <v>22</v>
      </c>
      <c r="D109" s="34">
        <v>300</v>
      </c>
      <c r="E109" s="34">
        <v>5.57</v>
      </c>
      <c r="F109" s="35">
        <f>+D109*E109</f>
        <v>1671</v>
      </c>
    </row>
    <row r="110" spans="1:6" ht="12.75">
      <c r="A110" s="107" t="s">
        <v>185</v>
      </c>
      <c r="B110" s="29" t="s">
        <v>186</v>
      </c>
      <c r="C110" s="6" t="s">
        <v>34</v>
      </c>
      <c r="D110" s="83">
        <v>19250</v>
      </c>
      <c r="E110" s="83">
        <v>2.87</v>
      </c>
      <c r="F110" s="108">
        <f>D110*E110</f>
        <v>55247.5</v>
      </c>
    </row>
    <row r="111" spans="1:6" ht="12.75">
      <c r="A111" s="88" t="s">
        <v>144</v>
      </c>
      <c r="B111" s="29" t="s">
        <v>68</v>
      </c>
      <c r="C111" s="6" t="s">
        <v>22</v>
      </c>
      <c r="D111" s="72">
        <v>550</v>
      </c>
      <c r="E111" s="28">
        <v>12.27</v>
      </c>
      <c r="F111" s="108">
        <f>D111*E111</f>
        <v>6748.5</v>
      </c>
    </row>
    <row r="112" spans="1:6" ht="12.75">
      <c r="A112" s="31" t="s">
        <v>29</v>
      </c>
      <c r="B112" s="29" t="s">
        <v>28</v>
      </c>
      <c r="C112" s="6" t="s">
        <v>22</v>
      </c>
      <c r="D112" s="72">
        <v>470</v>
      </c>
      <c r="E112" s="34">
        <v>11.61</v>
      </c>
      <c r="F112" s="108">
        <f>D112*E112</f>
        <v>5456.7</v>
      </c>
    </row>
    <row r="113" spans="1:6" ht="12.75">
      <c r="A113" s="88" t="s">
        <v>144</v>
      </c>
      <c r="B113" s="29" t="s">
        <v>68</v>
      </c>
      <c r="C113" s="6" t="s">
        <v>22</v>
      </c>
      <c r="D113" s="72">
        <v>80</v>
      </c>
      <c r="E113" s="28">
        <v>12.27</v>
      </c>
      <c r="F113" s="108">
        <v>1924</v>
      </c>
    </row>
    <row r="114" spans="1:6" ht="12.75">
      <c r="A114" s="31" t="s">
        <v>29</v>
      </c>
      <c r="B114" s="29" t="s">
        <v>28</v>
      </c>
      <c r="C114" s="6" t="s">
        <v>22</v>
      </c>
      <c r="D114" s="72">
        <v>180</v>
      </c>
      <c r="E114" s="34">
        <v>11.61</v>
      </c>
      <c r="F114" s="108">
        <v>4066.2</v>
      </c>
    </row>
    <row r="115" spans="1:6" ht="12.75">
      <c r="A115" s="88" t="s">
        <v>144</v>
      </c>
      <c r="B115" s="29" t="s">
        <v>68</v>
      </c>
      <c r="C115" s="6" t="s">
        <v>22</v>
      </c>
      <c r="D115" s="72">
        <v>80</v>
      </c>
      <c r="E115" s="28">
        <v>12.27</v>
      </c>
      <c r="F115" s="108">
        <f>D115*E115</f>
        <v>981.5999999999999</v>
      </c>
    </row>
    <row r="116" spans="1:6" ht="12.75">
      <c r="A116" s="31" t="s">
        <v>29</v>
      </c>
      <c r="B116" s="29" t="s">
        <v>28</v>
      </c>
      <c r="C116" s="6" t="s">
        <v>22</v>
      </c>
      <c r="D116" s="72">
        <v>200</v>
      </c>
      <c r="E116" s="34">
        <v>11.61</v>
      </c>
      <c r="F116" s="108">
        <f>D116*E116</f>
        <v>2322</v>
      </c>
    </row>
    <row r="117" spans="1:6" ht="12.75">
      <c r="A117" s="104" t="s">
        <v>27</v>
      </c>
      <c r="B117" s="29" t="s">
        <v>154</v>
      </c>
      <c r="C117" s="33" t="s">
        <v>24</v>
      </c>
      <c r="D117" s="34">
        <v>45000</v>
      </c>
      <c r="E117" s="34">
        <v>0.27</v>
      </c>
      <c r="F117" s="35">
        <f>D117*E117</f>
        <v>12150</v>
      </c>
    </row>
    <row r="118" spans="1:6" ht="12.75">
      <c r="A118" s="31" t="s">
        <v>159</v>
      </c>
      <c r="B118" s="29" t="s">
        <v>33</v>
      </c>
      <c r="C118" s="33" t="s">
        <v>22</v>
      </c>
      <c r="D118" s="34">
        <v>50</v>
      </c>
      <c r="E118" s="34">
        <v>14.42</v>
      </c>
      <c r="F118" s="35">
        <f>+D118*E118</f>
        <v>721</v>
      </c>
    </row>
    <row r="119" spans="1:6" ht="12.75">
      <c r="A119" s="31" t="s">
        <v>29</v>
      </c>
      <c r="B119" s="29" t="s">
        <v>28</v>
      </c>
      <c r="C119" s="33" t="s">
        <v>22</v>
      </c>
      <c r="D119" s="34">
        <v>200</v>
      </c>
      <c r="E119" s="34">
        <v>11.61</v>
      </c>
      <c r="F119" s="35">
        <f>+D119*E119</f>
        <v>2322</v>
      </c>
    </row>
    <row r="120" spans="1:6" ht="12.75">
      <c r="A120" s="107" t="s">
        <v>30</v>
      </c>
      <c r="B120" s="29" t="s">
        <v>31</v>
      </c>
      <c r="C120" s="6" t="s">
        <v>32</v>
      </c>
      <c r="D120" s="72">
        <v>400</v>
      </c>
      <c r="E120" s="83">
        <v>0.51</v>
      </c>
      <c r="F120" s="108">
        <f>D120*E120</f>
        <v>204</v>
      </c>
    </row>
    <row r="121" spans="1:6" ht="12.75">
      <c r="A121" s="107" t="s">
        <v>30</v>
      </c>
      <c r="B121" s="29" t="s">
        <v>31</v>
      </c>
      <c r="C121" s="6" t="s">
        <v>32</v>
      </c>
      <c r="D121" s="72">
        <v>300</v>
      </c>
      <c r="E121" s="83">
        <v>0.51</v>
      </c>
      <c r="F121" s="108">
        <v>153</v>
      </c>
    </row>
    <row r="122" spans="1:6" ht="12.75">
      <c r="A122" s="107" t="s">
        <v>30</v>
      </c>
      <c r="B122" s="29" t="s">
        <v>31</v>
      </c>
      <c r="C122" s="6" t="s">
        <v>32</v>
      </c>
      <c r="D122" s="72">
        <v>300</v>
      </c>
      <c r="E122" s="83">
        <v>0.51</v>
      </c>
      <c r="F122" s="108">
        <f>D122*E122</f>
        <v>153</v>
      </c>
    </row>
    <row r="123" spans="1:6" ht="25.5">
      <c r="A123" s="31" t="s">
        <v>30</v>
      </c>
      <c r="B123" s="29" t="s">
        <v>96</v>
      </c>
      <c r="C123" s="33" t="s">
        <v>22</v>
      </c>
      <c r="D123" s="34">
        <v>2.05</v>
      </c>
      <c r="E123" s="34">
        <v>138.98</v>
      </c>
      <c r="F123" s="35">
        <f>+D123*E123</f>
        <v>284.90899999999993</v>
      </c>
    </row>
    <row r="124" spans="1:6" ht="12.75">
      <c r="A124" s="31" t="s">
        <v>30</v>
      </c>
      <c r="B124" s="29" t="s">
        <v>31</v>
      </c>
      <c r="C124" s="33" t="s">
        <v>32</v>
      </c>
      <c r="D124" s="34">
        <v>200</v>
      </c>
      <c r="E124" s="34">
        <v>0.54</v>
      </c>
      <c r="F124" s="35">
        <f>+D124*E124</f>
        <v>108</v>
      </c>
    </row>
    <row r="125" spans="1:6" ht="12.75">
      <c r="A125" s="107" t="s">
        <v>30</v>
      </c>
      <c r="B125" s="29" t="s">
        <v>31</v>
      </c>
      <c r="C125" s="6" t="s">
        <v>32</v>
      </c>
      <c r="D125" s="72">
        <v>65</v>
      </c>
      <c r="E125" s="83">
        <v>0.51</v>
      </c>
      <c r="F125" s="108">
        <f>D125*E125</f>
        <v>33.15</v>
      </c>
    </row>
    <row r="126" spans="1:6" ht="25.5">
      <c r="A126" s="30" t="s">
        <v>48</v>
      </c>
      <c r="B126" s="29" t="s">
        <v>187</v>
      </c>
      <c r="C126" s="6" t="s">
        <v>34</v>
      </c>
      <c r="D126" s="72">
        <v>250</v>
      </c>
      <c r="E126" s="83">
        <v>20.27</v>
      </c>
      <c r="F126" s="108">
        <f>D126*E126</f>
        <v>5067.5</v>
      </c>
    </row>
    <row r="127" spans="1:6" ht="25.5">
      <c r="A127" s="30" t="s">
        <v>48</v>
      </c>
      <c r="B127" s="29" t="s">
        <v>187</v>
      </c>
      <c r="C127" s="6" t="s">
        <v>34</v>
      </c>
      <c r="D127" s="72">
        <v>250</v>
      </c>
      <c r="E127" s="83">
        <v>20.27</v>
      </c>
      <c r="F127" s="108">
        <v>3507.5</v>
      </c>
    </row>
    <row r="128" spans="1:6" ht="25.5">
      <c r="A128" s="30" t="s">
        <v>48</v>
      </c>
      <c r="B128" s="29" t="s">
        <v>187</v>
      </c>
      <c r="C128" s="6" t="s">
        <v>34</v>
      </c>
      <c r="D128" s="72">
        <v>250</v>
      </c>
      <c r="E128" s="83">
        <v>20.27</v>
      </c>
      <c r="F128" s="108">
        <f>D128*E128</f>
        <v>5067.5</v>
      </c>
    </row>
    <row r="129" spans="1:6" ht="12.75">
      <c r="A129" s="31" t="s">
        <v>160</v>
      </c>
      <c r="B129" s="29" t="s">
        <v>161</v>
      </c>
      <c r="C129" s="33" t="s">
        <v>22</v>
      </c>
      <c r="D129" s="34">
        <v>25</v>
      </c>
      <c r="E129" s="34">
        <v>159.02</v>
      </c>
      <c r="F129" s="35">
        <f>+D129*E129</f>
        <v>3975.5000000000005</v>
      </c>
    </row>
    <row r="130" spans="1:6" ht="25.5">
      <c r="A130" s="30" t="s">
        <v>48</v>
      </c>
      <c r="B130" s="29" t="s">
        <v>187</v>
      </c>
      <c r="C130" s="6" t="s">
        <v>34</v>
      </c>
      <c r="D130" s="72">
        <v>30</v>
      </c>
      <c r="E130" s="83">
        <v>20.27</v>
      </c>
      <c r="F130" s="108">
        <f>D130*E130</f>
        <v>608.1</v>
      </c>
    </row>
    <row r="131" spans="1:6" ht="38.25">
      <c r="A131" s="31" t="s">
        <v>133</v>
      </c>
      <c r="B131" s="29" t="s">
        <v>163</v>
      </c>
      <c r="C131" s="6" t="s">
        <v>22</v>
      </c>
      <c r="D131" s="72">
        <v>20.2</v>
      </c>
      <c r="E131" s="34">
        <v>180.89</v>
      </c>
      <c r="F131" s="108">
        <f>D131*E131</f>
        <v>3653.9779999999996</v>
      </c>
    </row>
    <row r="132" spans="1:6" ht="25.5">
      <c r="A132" s="31" t="s">
        <v>44</v>
      </c>
      <c r="B132" s="29" t="s">
        <v>162</v>
      </c>
      <c r="C132" s="8" t="s">
        <v>22</v>
      </c>
      <c r="D132" s="72">
        <v>60</v>
      </c>
      <c r="E132" s="83">
        <v>229.17</v>
      </c>
      <c r="F132" s="108">
        <f>D132*E132</f>
        <v>13750.199999999999</v>
      </c>
    </row>
    <row r="133" spans="1:6" ht="38.25">
      <c r="A133" s="31" t="s">
        <v>133</v>
      </c>
      <c r="B133" s="29" t="s">
        <v>163</v>
      </c>
      <c r="C133" s="6" t="s">
        <v>22</v>
      </c>
      <c r="D133" s="72">
        <v>7.2</v>
      </c>
      <c r="E133" s="34">
        <v>180.89</v>
      </c>
      <c r="F133" s="108">
        <v>1626.984</v>
      </c>
    </row>
    <row r="134" spans="1:6" ht="25.5">
      <c r="A134" s="31" t="s">
        <v>44</v>
      </c>
      <c r="B134" s="29" t="s">
        <v>162</v>
      </c>
      <c r="C134" s="8" t="s">
        <v>22</v>
      </c>
      <c r="D134" s="72">
        <v>22</v>
      </c>
      <c r="E134" s="34">
        <v>207.98</v>
      </c>
      <c r="F134" s="109">
        <v>5041.74</v>
      </c>
    </row>
    <row r="135" spans="1:6" ht="38.25">
      <c r="A135" s="31" t="s">
        <v>133</v>
      </c>
      <c r="B135" s="29" t="s">
        <v>163</v>
      </c>
      <c r="C135" s="6" t="s">
        <v>22</v>
      </c>
      <c r="D135" s="72">
        <v>7.2</v>
      </c>
      <c r="E135" s="34">
        <v>180.89</v>
      </c>
      <c r="F135" s="108">
        <f>D135*E135</f>
        <v>1302.408</v>
      </c>
    </row>
    <row r="136" spans="1:6" ht="25.5">
      <c r="A136" s="31" t="s">
        <v>44</v>
      </c>
      <c r="B136" s="29" t="s">
        <v>162</v>
      </c>
      <c r="C136" s="8" t="s">
        <v>22</v>
      </c>
      <c r="D136" s="72">
        <v>44</v>
      </c>
      <c r="E136" s="34">
        <v>207.98</v>
      </c>
      <c r="F136" s="108">
        <f>D136*E136</f>
        <v>9151.119999999999</v>
      </c>
    </row>
    <row r="137" spans="1:6" ht="38.25">
      <c r="A137" s="31" t="s">
        <v>133</v>
      </c>
      <c r="B137" s="29" t="s">
        <v>163</v>
      </c>
      <c r="C137" s="33" t="s">
        <v>22</v>
      </c>
      <c r="D137" s="34">
        <v>31.29</v>
      </c>
      <c r="E137" s="34">
        <v>180.89</v>
      </c>
      <c r="F137" s="35">
        <f>+D137*E137</f>
        <v>5660.048099999999</v>
      </c>
    </row>
    <row r="138" spans="1:6" ht="38.25">
      <c r="A138" s="31" t="s">
        <v>133</v>
      </c>
      <c r="B138" s="29" t="s">
        <v>163</v>
      </c>
      <c r="C138" s="33" t="s">
        <v>22</v>
      </c>
      <c r="D138" s="34">
        <v>24</v>
      </c>
      <c r="E138" s="34">
        <v>180.89</v>
      </c>
      <c r="F138" s="35">
        <f>+D138*E138</f>
        <v>4341.36</v>
      </c>
    </row>
    <row r="139" spans="1:6" ht="38.25">
      <c r="A139" s="107" t="s">
        <v>133</v>
      </c>
      <c r="B139" s="29" t="s">
        <v>163</v>
      </c>
      <c r="C139" s="6" t="s">
        <v>22</v>
      </c>
      <c r="D139" s="72">
        <v>7.2</v>
      </c>
      <c r="E139" s="34">
        <v>180.89</v>
      </c>
      <c r="F139" s="108">
        <f>D139*E139</f>
        <v>1302.408</v>
      </c>
    </row>
    <row r="140" spans="1:6" ht="25.5">
      <c r="A140" s="31" t="s">
        <v>44</v>
      </c>
      <c r="B140" s="29" t="s">
        <v>162</v>
      </c>
      <c r="C140" s="8" t="s">
        <v>22</v>
      </c>
      <c r="D140" s="72">
        <v>10</v>
      </c>
      <c r="E140" s="34">
        <v>207.98</v>
      </c>
      <c r="F140" s="7">
        <f>D140*E140</f>
        <v>2079.7999999999997</v>
      </c>
    </row>
    <row r="141" spans="1:6" ht="38.25">
      <c r="A141" s="31" t="s">
        <v>133</v>
      </c>
      <c r="B141" s="29" t="s">
        <v>163</v>
      </c>
      <c r="C141" s="33" t="s">
        <v>22</v>
      </c>
      <c r="D141" s="34">
        <v>1230.4</v>
      </c>
      <c r="E141" s="34">
        <v>180.89</v>
      </c>
      <c r="F141" s="101">
        <f>+D141*E141</f>
        <v>222567.056</v>
      </c>
    </row>
    <row r="142" spans="1:6" ht="12.75">
      <c r="A142" s="5" t="s">
        <v>59</v>
      </c>
      <c r="B142" s="29" t="s">
        <v>60</v>
      </c>
      <c r="C142" s="6" t="s">
        <v>22</v>
      </c>
      <c r="D142" s="72">
        <v>35</v>
      </c>
      <c r="E142" s="28">
        <v>125.96</v>
      </c>
      <c r="F142" s="7">
        <f>D142*E142</f>
        <v>4408.599999999999</v>
      </c>
    </row>
    <row r="143" spans="1:6" ht="12.75">
      <c r="A143" s="5" t="s">
        <v>59</v>
      </c>
      <c r="B143" s="29" t="s">
        <v>60</v>
      </c>
      <c r="C143" s="6" t="s">
        <v>22</v>
      </c>
      <c r="D143" s="72">
        <v>25</v>
      </c>
      <c r="E143" s="28">
        <v>125.96</v>
      </c>
      <c r="F143" s="7">
        <v>3350.98130535215</v>
      </c>
    </row>
    <row r="144" spans="1:6" ht="12.75">
      <c r="A144" s="5" t="s">
        <v>59</v>
      </c>
      <c r="B144" s="29" t="s">
        <v>60</v>
      </c>
      <c r="C144" s="6" t="s">
        <v>22</v>
      </c>
      <c r="D144" s="72">
        <v>35</v>
      </c>
      <c r="E144" s="28">
        <v>125.96</v>
      </c>
      <c r="F144" s="7">
        <f>D144*E144</f>
        <v>4408.599999999999</v>
      </c>
    </row>
    <row r="145" spans="1:6" ht="12.75">
      <c r="A145" s="5" t="s">
        <v>59</v>
      </c>
      <c r="B145" s="29" t="s">
        <v>60</v>
      </c>
      <c r="C145" s="6" t="s">
        <v>22</v>
      </c>
      <c r="D145" s="72">
        <v>6</v>
      </c>
      <c r="E145" s="28">
        <v>125.96</v>
      </c>
      <c r="F145" s="7">
        <f>D145*E145</f>
        <v>755.76</v>
      </c>
    </row>
    <row r="146" spans="1:6" ht="25.5">
      <c r="A146" s="5" t="s">
        <v>45</v>
      </c>
      <c r="B146" s="29" t="s">
        <v>69</v>
      </c>
      <c r="C146" s="6" t="s">
        <v>5</v>
      </c>
      <c r="D146" s="75">
        <v>130</v>
      </c>
      <c r="E146" s="76">
        <v>584.56</v>
      </c>
      <c r="F146" s="7">
        <f>D146*E146</f>
        <v>75992.79999999999</v>
      </c>
    </row>
    <row r="147" spans="1:6" ht="25.5">
      <c r="A147" s="5" t="s">
        <v>45</v>
      </c>
      <c r="B147" s="29" t="s">
        <v>70</v>
      </c>
      <c r="C147" s="6" t="s">
        <v>71</v>
      </c>
      <c r="D147" s="72">
        <v>1103.5</v>
      </c>
      <c r="E147" s="73">
        <v>2.5</v>
      </c>
      <c r="F147" s="7">
        <f>D147*E147</f>
        <v>2758.75</v>
      </c>
    </row>
    <row r="148" spans="1:6" ht="25.5">
      <c r="A148" s="89" t="s">
        <v>164</v>
      </c>
      <c r="B148" s="29" t="s">
        <v>173</v>
      </c>
      <c r="C148" s="6" t="s">
        <v>5</v>
      </c>
      <c r="D148" s="75">
        <v>20</v>
      </c>
      <c r="E148" s="76">
        <v>604.66</v>
      </c>
      <c r="F148" s="110">
        <v>11691.199999999999</v>
      </c>
    </row>
    <row r="149" spans="1:6" ht="25.5">
      <c r="A149" s="5" t="s">
        <v>45</v>
      </c>
      <c r="B149" s="29" t="s">
        <v>70</v>
      </c>
      <c r="C149" s="6" t="s">
        <v>71</v>
      </c>
      <c r="D149" s="72">
        <v>883.5</v>
      </c>
      <c r="E149" s="73">
        <v>2.5</v>
      </c>
      <c r="F149" s="7">
        <v>2208.75</v>
      </c>
    </row>
    <row r="150" spans="1:6" ht="25.5">
      <c r="A150" s="89" t="s">
        <v>164</v>
      </c>
      <c r="B150" s="29" t="s">
        <v>173</v>
      </c>
      <c r="C150" s="6" t="s">
        <v>5</v>
      </c>
      <c r="D150" s="75">
        <v>40</v>
      </c>
      <c r="E150" s="76">
        <v>604.66</v>
      </c>
      <c r="F150" s="7">
        <f>D150*E150</f>
        <v>24186.399999999998</v>
      </c>
    </row>
    <row r="151" spans="1:6" ht="12.75">
      <c r="A151" s="30" t="s">
        <v>143</v>
      </c>
      <c r="B151" s="29" t="s">
        <v>84</v>
      </c>
      <c r="C151" s="6" t="s">
        <v>71</v>
      </c>
      <c r="D151" s="72">
        <v>883.5</v>
      </c>
      <c r="E151" s="73">
        <v>2</v>
      </c>
      <c r="F151" s="7">
        <f>D151*E151</f>
        <v>1767</v>
      </c>
    </row>
    <row r="152" spans="1:6" ht="12.75">
      <c r="A152" s="30" t="s">
        <v>143</v>
      </c>
      <c r="B152" s="29" t="s">
        <v>84</v>
      </c>
      <c r="C152" s="33" t="s">
        <v>85</v>
      </c>
      <c r="D152" s="102">
        <v>1039.85</v>
      </c>
      <c r="E152" s="102">
        <v>2</v>
      </c>
      <c r="F152" s="101">
        <f>+D152*E152</f>
        <v>2079.7</v>
      </c>
    </row>
    <row r="153" spans="1:6" ht="12.75">
      <c r="A153" s="30" t="s">
        <v>143</v>
      </c>
      <c r="B153" s="29" t="s">
        <v>84</v>
      </c>
      <c r="C153" s="6" t="s">
        <v>71</v>
      </c>
      <c r="D153" s="72">
        <v>883.5</v>
      </c>
      <c r="E153" s="73">
        <v>2</v>
      </c>
      <c r="F153" s="7">
        <f>D153*E153</f>
        <v>1767</v>
      </c>
    </row>
    <row r="154" spans="1:6" ht="12.75">
      <c r="A154" s="5" t="s">
        <v>42</v>
      </c>
      <c r="B154" s="29" t="s">
        <v>43</v>
      </c>
      <c r="C154" s="6" t="s">
        <v>22</v>
      </c>
      <c r="D154" s="72">
        <v>50</v>
      </c>
      <c r="E154" s="34">
        <v>56.4</v>
      </c>
      <c r="F154" s="7">
        <f>D154*E154</f>
        <v>2820</v>
      </c>
    </row>
    <row r="155" spans="1:6" ht="12.75">
      <c r="A155" s="15" t="s">
        <v>42</v>
      </c>
      <c r="B155" s="29" t="s">
        <v>43</v>
      </c>
      <c r="C155" s="11" t="s">
        <v>22</v>
      </c>
      <c r="D155" s="77">
        <v>18</v>
      </c>
      <c r="E155" s="34">
        <v>56.4</v>
      </c>
      <c r="F155" s="103">
        <v>2140.02</v>
      </c>
    </row>
    <row r="156" spans="1:6" ht="12.75">
      <c r="A156" s="107" t="s">
        <v>42</v>
      </c>
      <c r="B156" s="29" t="s">
        <v>43</v>
      </c>
      <c r="C156" s="6" t="s">
        <v>22</v>
      </c>
      <c r="D156" s="72">
        <v>18</v>
      </c>
      <c r="E156" s="34">
        <v>56.4</v>
      </c>
      <c r="F156" s="108">
        <f>D156*E156</f>
        <v>1015.1999999999999</v>
      </c>
    </row>
    <row r="157" spans="1:6" ht="12.75">
      <c r="A157" s="107" t="s">
        <v>42</v>
      </c>
      <c r="B157" s="29" t="s">
        <v>43</v>
      </c>
      <c r="C157" s="6" t="s">
        <v>22</v>
      </c>
      <c r="D157" s="83">
        <v>550</v>
      </c>
      <c r="E157" s="34">
        <v>56.4</v>
      </c>
      <c r="F157" s="108">
        <f>D157*E157</f>
        <v>31020</v>
      </c>
    </row>
    <row r="158" spans="1:6" ht="12.75">
      <c r="A158" s="111" t="s">
        <v>98</v>
      </c>
      <c r="B158" s="29" t="s">
        <v>43</v>
      </c>
      <c r="C158" s="112" t="s">
        <v>22</v>
      </c>
      <c r="D158" s="113">
        <v>120</v>
      </c>
      <c r="E158" s="34">
        <v>56.4</v>
      </c>
      <c r="F158" s="114">
        <f>+D158*E158</f>
        <v>6768</v>
      </c>
    </row>
    <row r="159" spans="1:6" ht="12.75">
      <c r="A159" s="30" t="s">
        <v>88</v>
      </c>
      <c r="B159" s="29" t="s">
        <v>166</v>
      </c>
      <c r="C159" s="6" t="s">
        <v>22</v>
      </c>
      <c r="D159" s="72">
        <v>40</v>
      </c>
      <c r="E159" s="73">
        <v>16.04</v>
      </c>
      <c r="F159" s="22">
        <f>D159*E159</f>
        <v>641.5999999999999</v>
      </c>
    </row>
    <row r="160" spans="1:6" ht="12.75">
      <c r="A160" s="30" t="s">
        <v>88</v>
      </c>
      <c r="B160" s="29" t="s">
        <v>166</v>
      </c>
      <c r="C160" s="6" t="s">
        <v>22</v>
      </c>
      <c r="D160" s="83">
        <v>24200</v>
      </c>
      <c r="E160" s="73">
        <v>16.04</v>
      </c>
      <c r="F160" s="22">
        <f>D160*E160</f>
        <v>388168</v>
      </c>
    </row>
    <row r="161" spans="1:6" ht="12.75">
      <c r="A161" s="89" t="s">
        <v>46</v>
      </c>
      <c r="B161" s="29" t="s">
        <v>47</v>
      </c>
      <c r="C161" s="33" t="s">
        <v>22</v>
      </c>
      <c r="D161" s="34">
        <v>20</v>
      </c>
      <c r="E161" s="34">
        <v>12</v>
      </c>
      <c r="F161" s="114">
        <f>+D161*E161</f>
        <v>240</v>
      </c>
    </row>
    <row r="162" spans="1:6" ht="12.75">
      <c r="A162" s="30" t="s">
        <v>86</v>
      </c>
      <c r="B162" s="29" t="s">
        <v>167</v>
      </c>
      <c r="C162" s="33" t="s">
        <v>97</v>
      </c>
      <c r="D162" s="34">
        <v>14</v>
      </c>
      <c r="E162" s="102">
        <v>7.08</v>
      </c>
      <c r="F162" s="114">
        <f>+D162*E162</f>
        <v>99.12</v>
      </c>
    </row>
    <row r="163" spans="1:6" ht="12.75">
      <c r="A163" s="89" t="s">
        <v>52</v>
      </c>
      <c r="B163" s="29" t="s">
        <v>168</v>
      </c>
      <c r="C163" s="33" t="s">
        <v>5</v>
      </c>
      <c r="D163" s="34">
        <v>2800</v>
      </c>
      <c r="E163" s="102">
        <v>1.47</v>
      </c>
      <c r="F163" s="101">
        <f>+D163*E163</f>
        <v>4116</v>
      </c>
    </row>
    <row r="164" spans="1:6" ht="12.75">
      <c r="A164" s="31" t="s">
        <v>37</v>
      </c>
      <c r="B164" s="29" t="s">
        <v>174</v>
      </c>
      <c r="C164" s="33" t="s">
        <v>38</v>
      </c>
      <c r="D164" s="34">
        <v>6</v>
      </c>
      <c r="E164" s="34">
        <v>290.1</v>
      </c>
      <c r="F164" s="101">
        <f>+D164*E164</f>
        <v>1740.6000000000001</v>
      </c>
    </row>
    <row r="165" spans="1:6" ht="12.75">
      <c r="A165" s="31" t="s">
        <v>37</v>
      </c>
      <c r="B165" s="29" t="s">
        <v>174</v>
      </c>
      <c r="C165" s="11" t="s">
        <v>38</v>
      </c>
      <c r="D165" s="77">
        <v>8</v>
      </c>
      <c r="E165" s="34">
        <v>290.1</v>
      </c>
      <c r="F165" s="22">
        <f>D165*E165</f>
        <v>2320.8</v>
      </c>
    </row>
    <row r="166" spans="1:6" ht="12.75">
      <c r="A166" s="31" t="s">
        <v>37</v>
      </c>
      <c r="B166" s="29" t="s">
        <v>174</v>
      </c>
      <c r="C166" s="6" t="s">
        <v>38</v>
      </c>
      <c r="D166" s="72">
        <v>8</v>
      </c>
      <c r="E166" s="34">
        <v>290.1</v>
      </c>
      <c r="F166" s="108">
        <v>2934.08</v>
      </c>
    </row>
    <row r="167" spans="1:6" ht="12.75">
      <c r="A167" s="31" t="s">
        <v>37</v>
      </c>
      <c r="B167" s="29" t="s">
        <v>174</v>
      </c>
      <c r="C167" s="6" t="s">
        <v>38</v>
      </c>
      <c r="D167" s="72">
        <v>8</v>
      </c>
      <c r="E167" s="34">
        <v>290.1</v>
      </c>
      <c r="F167" s="108">
        <f>D167*E167</f>
        <v>2320.8</v>
      </c>
    </row>
    <row r="168" spans="1:6" ht="12.75">
      <c r="A168" s="31" t="s">
        <v>37</v>
      </c>
      <c r="B168" s="29" t="s">
        <v>174</v>
      </c>
      <c r="C168" s="6" t="s">
        <v>38</v>
      </c>
      <c r="D168" s="72">
        <v>2</v>
      </c>
      <c r="E168" s="34">
        <v>290.1</v>
      </c>
      <c r="F168" s="108">
        <f>D168*E168</f>
        <v>580.2</v>
      </c>
    </row>
    <row r="169" spans="1:6" ht="12.75">
      <c r="A169" s="115" t="s">
        <v>123</v>
      </c>
      <c r="B169" s="116" t="s">
        <v>124</v>
      </c>
      <c r="C169" s="6" t="s">
        <v>34</v>
      </c>
      <c r="D169" s="83">
        <v>55000</v>
      </c>
      <c r="E169" s="83">
        <v>0.81</v>
      </c>
      <c r="F169" s="108">
        <f>D169*E169</f>
        <v>44550</v>
      </c>
    </row>
    <row r="170" ht="12.75">
      <c r="F170" s="82"/>
    </row>
  </sheetData>
  <sheetProtection/>
  <mergeCells count="1">
    <mergeCell ref="D21:E2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B10:C11"/>
  <sheetViews>
    <sheetView zoomScalePageLayoutView="0" workbookViewId="0" topLeftCell="A1">
      <selection activeCell="C12" sqref="C12"/>
    </sheetView>
  </sheetViews>
  <sheetFormatPr defaultColWidth="11.421875" defaultRowHeight="15"/>
  <cols>
    <col min="3" max="3" width="11.7109375" style="0" bestFit="1" customWidth="1"/>
  </cols>
  <sheetData>
    <row r="10" spans="2:3" ht="15">
      <c r="B10">
        <v>12</v>
      </c>
      <c r="C10" s="18">
        <f>+PC12!G27</f>
        <v>0</v>
      </c>
    </row>
    <row r="11" ht="15">
      <c r="C11" s="135">
        <f>SUM(C10:C10)</f>
        <v>0</v>
      </c>
    </row>
  </sheetData>
  <sheetProtection/>
  <hyperlinks>
    <hyperlink ref="C11" location="RESUMEN!E39" display="RESUMEN!E39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55"/>
  <sheetViews>
    <sheetView zoomScalePageLayoutView="0" workbookViewId="0" topLeftCell="A3">
      <pane xSplit="5" ySplit="4" topLeftCell="F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13" sqref="B13"/>
    </sheetView>
  </sheetViews>
  <sheetFormatPr defaultColWidth="11.421875" defaultRowHeight="15"/>
  <cols>
    <col min="1" max="1" width="12.140625" style="57" bestFit="1" customWidth="1"/>
    <col min="2" max="2" width="40.8515625" style="57" customWidth="1"/>
    <col min="3" max="6" width="12.7109375" style="57" customWidth="1"/>
    <col min="7" max="7" width="11.421875" style="57" customWidth="1"/>
    <col min="8" max="8" width="12.140625" style="57" bestFit="1" customWidth="1"/>
    <col min="9" max="9" width="40.8515625" style="57" customWidth="1"/>
    <col min="10" max="10" width="8.140625" style="57" bestFit="1" customWidth="1"/>
    <col min="11" max="13" width="12.7109375" style="57" customWidth="1"/>
    <col min="14" max="16384" width="11.421875" style="57" customWidth="1"/>
  </cols>
  <sheetData>
    <row r="1" spans="1:6" ht="12.75">
      <c r="A1" s="362" t="s">
        <v>0</v>
      </c>
      <c r="B1" s="362"/>
      <c r="C1" s="362"/>
      <c r="D1" s="362"/>
      <c r="E1" s="362"/>
      <c r="F1" s="362"/>
    </row>
    <row r="2" spans="1:6" ht="12.75">
      <c r="A2" s="363" t="s">
        <v>1</v>
      </c>
      <c r="B2" s="363"/>
      <c r="C2" s="363"/>
      <c r="D2" s="363"/>
      <c r="E2" s="363"/>
      <c r="F2" s="363"/>
    </row>
    <row r="3" spans="1:6" ht="12.75">
      <c r="A3" s="364" t="s">
        <v>54</v>
      </c>
      <c r="B3" s="364"/>
      <c r="C3" s="364"/>
      <c r="D3" s="364"/>
      <c r="E3" s="364"/>
      <c r="F3" s="364"/>
    </row>
    <row r="4" spans="1:6" ht="15" customHeight="1">
      <c r="A4" s="53" t="s">
        <v>2</v>
      </c>
      <c r="B4" s="346" t="s">
        <v>55</v>
      </c>
      <c r="C4" s="346"/>
      <c r="D4" s="346"/>
      <c r="E4" s="346"/>
      <c r="F4" s="346"/>
    </row>
    <row r="5" spans="1:6" ht="15" customHeight="1">
      <c r="A5" s="53" t="s">
        <v>56</v>
      </c>
      <c r="B5" s="347" t="s">
        <v>101</v>
      </c>
      <c r="C5" s="347"/>
      <c r="D5" s="347"/>
      <c r="E5" s="347"/>
      <c r="F5" s="347"/>
    </row>
    <row r="6" spans="1:6" ht="28.5" customHeight="1">
      <c r="A6" s="53" t="s">
        <v>3</v>
      </c>
      <c r="B6" s="347" t="s">
        <v>102</v>
      </c>
      <c r="C6" s="347"/>
      <c r="D6" s="347"/>
      <c r="E6" s="347"/>
      <c r="F6" s="347"/>
    </row>
    <row r="7" spans="1:6" ht="12.75">
      <c r="A7" s="53" t="s">
        <v>4</v>
      </c>
      <c r="B7" s="54" t="s">
        <v>103</v>
      </c>
      <c r="C7" s="146"/>
      <c r="D7" s="54"/>
      <c r="E7" s="54"/>
      <c r="F7" s="208"/>
    </row>
    <row r="8" spans="1:6" ht="25.5" customHeight="1">
      <c r="A8" s="53" t="s">
        <v>6</v>
      </c>
      <c r="B8" s="54" t="s">
        <v>104</v>
      </c>
      <c r="C8" s="146"/>
      <c r="D8" s="54"/>
      <c r="E8" s="54"/>
      <c r="F8" s="208"/>
    </row>
    <row r="9" spans="1:6" ht="12.75">
      <c r="A9" s="53" t="s">
        <v>7</v>
      </c>
      <c r="B9" s="138" t="s">
        <v>8</v>
      </c>
      <c r="C9" s="146"/>
      <c r="D9" s="54"/>
      <c r="E9" s="54"/>
      <c r="F9" s="208"/>
    </row>
    <row r="10" spans="1:6" ht="12.75">
      <c r="A10" s="181" t="s">
        <v>9</v>
      </c>
      <c r="B10" s="181" t="s">
        <v>78</v>
      </c>
      <c r="C10" s="181" t="s">
        <v>11</v>
      </c>
      <c r="D10" s="191" t="s">
        <v>12</v>
      </c>
      <c r="E10" s="181" t="s">
        <v>79</v>
      </c>
      <c r="F10" s="181" t="s">
        <v>80</v>
      </c>
    </row>
    <row r="11" spans="1:6" ht="12.75">
      <c r="A11" s="188" t="s">
        <v>81</v>
      </c>
      <c r="B11" s="189"/>
      <c r="C11" s="189"/>
      <c r="D11" s="192"/>
      <c r="E11" s="189"/>
      <c r="F11" s="190"/>
    </row>
    <row r="12" spans="1:6" ht="12.75">
      <c r="A12" s="91" t="s">
        <v>15</v>
      </c>
      <c r="B12" s="30" t="s">
        <v>16</v>
      </c>
      <c r="C12" s="128" t="s">
        <v>17</v>
      </c>
      <c r="D12" s="131">
        <v>0.5</v>
      </c>
      <c r="E12" s="131">
        <v>399.09</v>
      </c>
      <c r="F12" s="129">
        <f aca="true" t="shared" si="0" ref="F12:F18">ROUND(D12*E12,2)</f>
        <v>199.55</v>
      </c>
    </row>
    <row r="13" spans="1:6" ht="12.75">
      <c r="A13" s="91" t="s">
        <v>18</v>
      </c>
      <c r="B13" s="30" t="s">
        <v>145</v>
      </c>
      <c r="C13" s="128" t="s">
        <v>19</v>
      </c>
      <c r="D13" s="131">
        <v>20</v>
      </c>
      <c r="E13" s="131">
        <v>22.63</v>
      </c>
      <c r="F13" s="129">
        <f t="shared" si="0"/>
        <v>452.6</v>
      </c>
    </row>
    <row r="14" spans="1:6" ht="12.75">
      <c r="A14" s="91" t="s">
        <v>20</v>
      </c>
      <c r="B14" s="30" t="s">
        <v>21</v>
      </c>
      <c r="C14" s="128" t="s">
        <v>22</v>
      </c>
      <c r="D14" s="131">
        <v>5000</v>
      </c>
      <c r="E14" s="131">
        <v>1.41</v>
      </c>
      <c r="F14" s="129">
        <f t="shared" si="0"/>
        <v>7050</v>
      </c>
    </row>
    <row r="15" spans="1:6" ht="25.5">
      <c r="A15" s="91" t="s">
        <v>23</v>
      </c>
      <c r="B15" s="66" t="s">
        <v>198</v>
      </c>
      <c r="C15" s="128" t="s">
        <v>24</v>
      </c>
      <c r="D15" s="131">
        <v>50000</v>
      </c>
      <c r="E15" s="131">
        <v>0.37</v>
      </c>
      <c r="F15" s="129">
        <f t="shared" si="0"/>
        <v>18500</v>
      </c>
    </row>
    <row r="16" spans="1:6" ht="25.5">
      <c r="A16" s="91" t="s">
        <v>23</v>
      </c>
      <c r="B16" s="66" t="s">
        <v>151</v>
      </c>
      <c r="C16" s="128" t="s">
        <v>24</v>
      </c>
      <c r="D16" s="131">
        <v>0</v>
      </c>
      <c r="E16" s="131">
        <v>0.3</v>
      </c>
      <c r="F16" s="129">
        <f>ROUND(D16*E16,2)</f>
        <v>0</v>
      </c>
    </row>
    <row r="17" spans="1:6" ht="25.5">
      <c r="A17" s="91" t="s">
        <v>25</v>
      </c>
      <c r="B17" s="30" t="s">
        <v>26</v>
      </c>
      <c r="C17" s="128" t="s">
        <v>22</v>
      </c>
      <c r="D17" s="131">
        <v>2400</v>
      </c>
      <c r="E17" s="131">
        <v>5.61</v>
      </c>
      <c r="F17" s="129">
        <f t="shared" si="0"/>
        <v>13464</v>
      </c>
    </row>
    <row r="18" spans="1:6" ht="38.25">
      <c r="A18" s="91" t="s">
        <v>27</v>
      </c>
      <c r="B18" s="66" t="s">
        <v>153</v>
      </c>
      <c r="C18" s="128" t="s">
        <v>24</v>
      </c>
      <c r="D18" s="131">
        <v>60000</v>
      </c>
      <c r="E18" s="131">
        <v>0.3</v>
      </c>
      <c r="F18" s="129">
        <f t="shared" si="0"/>
        <v>18000</v>
      </c>
    </row>
    <row r="19" spans="1:6" ht="12.75">
      <c r="A19" s="185" t="s">
        <v>131</v>
      </c>
      <c r="B19" s="186"/>
      <c r="C19" s="186"/>
      <c r="D19" s="192"/>
      <c r="E19" s="186"/>
      <c r="F19" s="187"/>
    </row>
    <row r="20" spans="1:6" ht="12.75">
      <c r="A20" s="91" t="s">
        <v>146</v>
      </c>
      <c r="B20" s="66" t="s">
        <v>147</v>
      </c>
      <c r="C20" s="128" t="s">
        <v>22</v>
      </c>
      <c r="D20" s="131">
        <v>45</v>
      </c>
      <c r="E20" s="131">
        <v>15.9</v>
      </c>
      <c r="F20" s="129">
        <f aca="true" t="shared" si="1" ref="F20:F50">ROUND(D20*E20,2)</f>
        <v>715.5</v>
      </c>
    </row>
    <row r="21" spans="1:6" ht="12.75">
      <c r="A21" s="91" t="s">
        <v>35</v>
      </c>
      <c r="B21" s="30" t="s">
        <v>36</v>
      </c>
      <c r="C21" s="128" t="s">
        <v>22</v>
      </c>
      <c r="D21" s="131">
        <v>55</v>
      </c>
      <c r="E21" s="131">
        <v>41.9</v>
      </c>
      <c r="F21" s="129">
        <f t="shared" si="1"/>
        <v>2304.5</v>
      </c>
    </row>
    <row r="22" spans="1:6" ht="12.75">
      <c r="A22" s="91" t="s">
        <v>148</v>
      </c>
      <c r="B22" s="30" t="s">
        <v>40</v>
      </c>
      <c r="C22" s="128" t="s">
        <v>22</v>
      </c>
      <c r="D22" s="131">
        <v>300</v>
      </c>
      <c r="E22" s="131">
        <v>2.51</v>
      </c>
      <c r="F22" s="129">
        <f t="shared" si="1"/>
        <v>753</v>
      </c>
    </row>
    <row r="23" spans="1:8" ht="12.75">
      <c r="A23" s="91" t="s">
        <v>150</v>
      </c>
      <c r="B23" s="30" t="s">
        <v>41</v>
      </c>
      <c r="C23" s="128" t="s">
        <v>22</v>
      </c>
      <c r="D23" s="131">
        <v>250</v>
      </c>
      <c r="E23" s="131">
        <v>5.78</v>
      </c>
      <c r="F23" s="129">
        <f t="shared" si="1"/>
        <v>1445</v>
      </c>
      <c r="H23" s="57">
        <v>5.78</v>
      </c>
    </row>
    <row r="24" spans="1:6" ht="12.75">
      <c r="A24" s="91" t="s">
        <v>39</v>
      </c>
      <c r="B24" s="30" t="s">
        <v>188</v>
      </c>
      <c r="C24" s="128" t="s">
        <v>22</v>
      </c>
      <c r="D24" s="131">
        <v>900</v>
      </c>
      <c r="E24" s="131">
        <v>1.4</v>
      </c>
      <c r="F24" s="129">
        <f t="shared" si="1"/>
        <v>1260</v>
      </c>
    </row>
    <row r="25" spans="1:6" ht="25.5">
      <c r="A25" s="87" t="s">
        <v>156</v>
      </c>
      <c r="B25" s="66" t="s">
        <v>157</v>
      </c>
      <c r="C25" s="120" t="s">
        <v>49</v>
      </c>
      <c r="D25" s="121">
        <v>30000</v>
      </c>
      <c r="E25" s="121">
        <v>0.3</v>
      </c>
      <c r="F25" s="129">
        <f t="shared" si="1"/>
        <v>9000</v>
      </c>
    </row>
    <row r="26" spans="1:6" ht="25.5">
      <c r="A26" s="122" t="s">
        <v>66</v>
      </c>
      <c r="B26" s="30" t="s">
        <v>26</v>
      </c>
      <c r="C26" s="8" t="s">
        <v>22</v>
      </c>
      <c r="D26" s="123">
        <v>310</v>
      </c>
      <c r="E26" s="123">
        <v>5.61</v>
      </c>
      <c r="F26" s="129">
        <f t="shared" si="1"/>
        <v>1739.1</v>
      </c>
    </row>
    <row r="27" spans="1:6" ht="38.25">
      <c r="A27" s="91" t="s">
        <v>27</v>
      </c>
      <c r="B27" s="66" t="s">
        <v>153</v>
      </c>
      <c r="C27" s="8" t="s">
        <v>49</v>
      </c>
      <c r="D27" s="123">
        <v>28500</v>
      </c>
      <c r="E27" s="123">
        <v>0.3</v>
      </c>
      <c r="F27" s="129">
        <f t="shared" si="1"/>
        <v>8550</v>
      </c>
    </row>
    <row r="28" spans="1:6" ht="12.75">
      <c r="A28" s="91" t="s">
        <v>29</v>
      </c>
      <c r="B28" s="30" t="s">
        <v>28</v>
      </c>
      <c r="C28" s="128" t="s">
        <v>22</v>
      </c>
      <c r="D28" s="131">
        <v>5665.15</v>
      </c>
      <c r="E28" s="131">
        <v>11.61</v>
      </c>
      <c r="F28" s="129">
        <f t="shared" si="1"/>
        <v>65772.39</v>
      </c>
    </row>
    <row r="29" spans="1:6" ht="12.75">
      <c r="A29" s="91" t="s">
        <v>27</v>
      </c>
      <c r="B29" s="30" t="s">
        <v>169</v>
      </c>
      <c r="C29" s="128" t="s">
        <v>24</v>
      </c>
      <c r="D29" s="131">
        <v>141628.8</v>
      </c>
      <c r="E29" s="131">
        <v>0.27</v>
      </c>
      <c r="F29" s="129">
        <f t="shared" si="1"/>
        <v>38239.78</v>
      </c>
    </row>
    <row r="30" spans="1:6" ht="12.75">
      <c r="A30" s="91" t="s">
        <v>159</v>
      </c>
      <c r="B30" s="30" t="s">
        <v>33</v>
      </c>
      <c r="C30" s="128" t="s">
        <v>22</v>
      </c>
      <c r="D30" s="131">
        <v>60</v>
      </c>
      <c r="E30" s="131">
        <v>14.42</v>
      </c>
      <c r="F30" s="129">
        <f t="shared" si="1"/>
        <v>865.2</v>
      </c>
    </row>
    <row r="31" spans="1:6" ht="12.75">
      <c r="A31" s="91" t="s">
        <v>27</v>
      </c>
      <c r="B31" s="30" t="s">
        <v>154</v>
      </c>
      <c r="C31" s="128" t="s">
        <v>49</v>
      </c>
      <c r="D31" s="131">
        <v>1500</v>
      </c>
      <c r="E31" s="131">
        <v>0.27</v>
      </c>
      <c r="F31" s="129">
        <f t="shared" si="1"/>
        <v>405</v>
      </c>
    </row>
    <row r="32" spans="1:6" ht="25.5">
      <c r="A32" s="94" t="s">
        <v>164</v>
      </c>
      <c r="B32" s="30" t="s">
        <v>165</v>
      </c>
      <c r="C32" s="128" t="s">
        <v>5</v>
      </c>
      <c r="D32" s="131">
        <v>0</v>
      </c>
      <c r="E32" s="131">
        <v>336.72</v>
      </c>
      <c r="F32" s="129">
        <f t="shared" si="1"/>
        <v>0</v>
      </c>
    </row>
    <row r="33" spans="1:6" ht="25.5">
      <c r="A33" s="94" t="s">
        <v>164</v>
      </c>
      <c r="B33" s="30" t="s">
        <v>173</v>
      </c>
      <c r="C33" s="128" t="s">
        <v>5</v>
      </c>
      <c r="D33" s="131">
        <v>32</v>
      </c>
      <c r="E33" s="131">
        <v>604.66</v>
      </c>
      <c r="F33" s="129">
        <f>ROUND(D33*E33,2)</f>
        <v>19349.12</v>
      </c>
    </row>
    <row r="34" spans="1:6" ht="12.75">
      <c r="A34" s="94" t="s">
        <v>46</v>
      </c>
      <c r="B34" s="30" t="s">
        <v>47</v>
      </c>
      <c r="C34" s="128" t="s">
        <v>22</v>
      </c>
      <c r="D34" s="131">
        <v>20</v>
      </c>
      <c r="E34" s="131">
        <v>12</v>
      </c>
      <c r="F34" s="129">
        <f t="shared" si="1"/>
        <v>240</v>
      </c>
    </row>
    <row r="35" spans="1:6" ht="12.75">
      <c r="A35" s="91" t="s">
        <v>27</v>
      </c>
      <c r="B35" s="30" t="s">
        <v>155</v>
      </c>
      <c r="C35" s="128" t="s">
        <v>49</v>
      </c>
      <c r="D35" s="131">
        <v>2000</v>
      </c>
      <c r="E35" s="131">
        <v>0.27</v>
      </c>
      <c r="F35" s="129">
        <f t="shared" si="1"/>
        <v>540</v>
      </c>
    </row>
    <row r="36" spans="1:6" ht="25.5">
      <c r="A36" s="30" t="s">
        <v>142</v>
      </c>
      <c r="B36" s="30" t="s">
        <v>83</v>
      </c>
      <c r="C36" s="128" t="s">
        <v>22</v>
      </c>
      <c r="D36" s="131">
        <v>55</v>
      </c>
      <c r="E36" s="131">
        <v>207.98</v>
      </c>
      <c r="F36" s="129">
        <f t="shared" si="1"/>
        <v>11438.9</v>
      </c>
    </row>
    <row r="37" spans="1:6" ht="25.5">
      <c r="A37" s="122" t="s">
        <v>45</v>
      </c>
      <c r="B37" s="30" t="s">
        <v>70</v>
      </c>
      <c r="C37" s="8" t="s">
        <v>71</v>
      </c>
      <c r="D37" s="123"/>
      <c r="E37" s="123">
        <v>2</v>
      </c>
      <c r="F37" s="129">
        <f t="shared" si="1"/>
        <v>0</v>
      </c>
    </row>
    <row r="38" spans="1:6" ht="12.75">
      <c r="A38" s="30" t="s">
        <v>88</v>
      </c>
      <c r="B38" s="30" t="s">
        <v>166</v>
      </c>
      <c r="C38" s="120" t="s">
        <v>22</v>
      </c>
      <c r="D38" s="121">
        <v>70</v>
      </c>
      <c r="E38" s="133">
        <v>16.04</v>
      </c>
      <c r="F38" s="129">
        <f t="shared" si="1"/>
        <v>1122.8</v>
      </c>
    </row>
    <row r="39" spans="1:6" ht="12.75">
      <c r="A39" s="91" t="s">
        <v>51</v>
      </c>
      <c r="B39" s="66" t="s">
        <v>171</v>
      </c>
      <c r="C39" s="120" t="s">
        <v>49</v>
      </c>
      <c r="D39" s="121">
        <v>7000</v>
      </c>
      <c r="E39" s="121">
        <v>0.27</v>
      </c>
      <c r="F39" s="129">
        <f t="shared" si="1"/>
        <v>1890</v>
      </c>
    </row>
    <row r="40" spans="1:6" ht="12.75">
      <c r="A40" s="122" t="s">
        <v>42</v>
      </c>
      <c r="B40" s="30" t="s">
        <v>43</v>
      </c>
      <c r="C40" s="8" t="s">
        <v>22</v>
      </c>
      <c r="D40" s="123">
        <v>45</v>
      </c>
      <c r="E40" s="131">
        <v>56.4</v>
      </c>
      <c r="F40" s="129">
        <f t="shared" si="1"/>
        <v>2538</v>
      </c>
    </row>
    <row r="41" spans="1:6" ht="12.75">
      <c r="A41" s="122" t="s">
        <v>51</v>
      </c>
      <c r="B41" s="30" t="s">
        <v>158</v>
      </c>
      <c r="C41" s="8" t="s">
        <v>49</v>
      </c>
      <c r="D41" s="123">
        <v>4275</v>
      </c>
      <c r="E41" s="123">
        <v>0.27</v>
      </c>
      <c r="F41" s="129">
        <f t="shared" si="1"/>
        <v>1154.25</v>
      </c>
    </row>
    <row r="42" spans="1:6" ht="25.5">
      <c r="A42" s="131" t="s">
        <v>67</v>
      </c>
      <c r="B42" s="30" t="s">
        <v>132</v>
      </c>
      <c r="C42" s="8" t="s">
        <v>22</v>
      </c>
      <c r="D42" s="123"/>
      <c r="E42" s="123">
        <v>7.28</v>
      </c>
      <c r="F42" s="129">
        <f t="shared" si="1"/>
        <v>0</v>
      </c>
    </row>
    <row r="43" spans="1:6" ht="38.25">
      <c r="A43" s="91" t="s">
        <v>133</v>
      </c>
      <c r="B43" s="30" t="s">
        <v>163</v>
      </c>
      <c r="C43" s="128" t="s">
        <v>22</v>
      </c>
      <c r="D43" s="131">
        <v>12</v>
      </c>
      <c r="E43" s="133">
        <v>180.89</v>
      </c>
      <c r="F43" s="129">
        <f t="shared" si="1"/>
        <v>2170.68</v>
      </c>
    </row>
    <row r="44" spans="1:6" ht="12.75">
      <c r="A44" s="122" t="s">
        <v>59</v>
      </c>
      <c r="B44" s="30" t="s">
        <v>60</v>
      </c>
      <c r="C44" s="8" t="s">
        <v>22</v>
      </c>
      <c r="D44" s="123"/>
      <c r="E44" s="133">
        <v>125.96</v>
      </c>
      <c r="F44" s="129">
        <f t="shared" si="1"/>
        <v>0</v>
      </c>
    </row>
    <row r="45" spans="1:6" ht="12.75">
      <c r="A45" s="91" t="s">
        <v>160</v>
      </c>
      <c r="B45" s="30" t="s">
        <v>161</v>
      </c>
      <c r="C45" s="128" t="s">
        <v>22</v>
      </c>
      <c r="D45" s="131">
        <v>22.5</v>
      </c>
      <c r="E45" s="131">
        <v>159.02</v>
      </c>
      <c r="F45" s="129">
        <f t="shared" si="1"/>
        <v>3577.95</v>
      </c>
    </row>
    <row r="46" spans="1:6" ht="12.75">
      <c r="A46" s="91" t="s">
        <v>30</v>
      </c>
      <c r="B46" s="30" t="s">
        <v>31</v>
      </c>
      <c r="C46" s="128" t="s">
        <v>32</v>
      </c>
      <c r="D46" s="131">
        <v>450</v>
      </c>
      <c r="E46" s="131">
        <v>0.53</v>
      </c>
      <c r="F46" s="129">
        <f t="shared" si="1"/>
        <v>238.5</v>
      </c>
    </row>
    <row r="47" spans="1:6" ht="25.5">
      <c r="A47" s="30" t="s">
        <v>48</v>
      </c>
      <c r="B47" s="30" t="s">
        <v>187</v>
      </c>
      <c r="C47" s="8" t="s">
        <v>34</v>
      </c>
      <c r="D47" s="123"/>
      <c r="E47" s="123">
        <v>20.27</v>
      </c>
      <c r="F47" s="129">
        <f t="shared" si="1"/>
        <v>0</v>
      </c>
    </row>
    <row r="48" spans="1:6" ht="25.5">
      <c r="A48" s="91" t="s">
        <v>50</v>
      </c>
      <c r="B48" s="66" t="s">
        <v>152</v>
      </c>
      <c r="C48" s="128" t="s">
        <v>49</v>
      </c>
      <c r="D48" s="131">
        <v>2137.5</v>
      </c>
      <c r="E48" s="131">
        <v>0.3</v>
      </c>
      <c r="F48" s="129">
        <f t="shared" si="1"/>
        <v>641.25</v>
      </c>
    </row>
    <row r="49" spans="1:6" ht="12.75">
      <c r="A49" s="94" t="s">
        <v>52</v>
      </c>
      <c r="B49" s="30" t="s">
        <v>168</v>
      </c>
      <c r="C49" s="128" t="s">
        <v>5</v>
      </c>
      <c r="D49" s="131">
        <v>120</v>
      </c>
      <c r="E49" s="131">
        <v>1.47</v>
      </c>
      <c r="F49" s="129">
        <f t="shared" si="1"/>
        <v>176.4</v>
      </c>
    </row>
    <row r="50" spans="1:6" ht="12.75">
      <c r="A50" s="91" t="s">
        <v>37</v>
      </c>
      <c r="B50" s="30" t="s">
        <v>174</v>
      </c>
      <c r="C50" s="8" t="s">
        <v>38</v>
      </c>
      <c r="D50" s="123">
        <v>6</v>
      </c>
      <c r="E50" s="131">
        <v>290.1</v>
      </c>
      <c r="F50" s="129">
        <f t="shared" si="1"/>
        <v>1740.6</v>
      </c>
    </row>
    <row r="51" spans="1:6" ht="12.75">
      <c r="A51" s="91"/>
      <c r="B51" s="93"/>
      <c r="C51" s="128"/>
      <c r="D51" s="131"/>
      <c r="E51" s="131"/>
      <c r="F51" s="129"/>
    </row>
    <row r="52" spans="1:6" ht="12.75">
      <c r="A52" s="91"/>
      <c r="B52" s="93"/>
      <c r="C52" s="128"/>
      <c r="D52" s="131"/>
      <c r="E52" s="131"/>
      <c r="F52" s="129"/>
    </row>
    <row r="53" spans="1:6" ht="12.75">
      <c r="A53" s="206"/>
      <c r="B53" s="92"/>
      <c r="C53" s="207"/>
      <c r="D53" s="97"/>
      <c r="E53" s="97"/>
      <c r="F53" s="97"/>
    </row>
    <row r="54" spans="4:6" ht="12.75">
      <c r="D54" s="177" t="s">
        <v>53</v>
      </c>
      <c r="E54" s="178"/>
      <c r="F54" s="151">
        <f>SUM(F12:F51)</f>
        <v>235534.07</v>
      </c>
    </row>
    <row r="55" spans="1:6" ht="12.75">
      <c r="A55" s="98"/>
      <c r="B55" s="96"/>
      <c r="C55" s="144"/>
      <c r="F55" s="208"/>
    </row>
  </sheetData>
  <sheetProtection/>
  <mergeCells count="6">
    <mergeCell ref="A1:F1"/>
    <mergeCell ref="A2:F2"/>
    <mergeCell ref="A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C8" sqref="C8"/>
    </sheetView>
  </sheetViews>
  <sheetFormatPr defaultColWidth="8.8515625" defaultRowHeight="15"/>
  <cols>
    <col min="1" max="1" width="6.00390625" style="266" customWidth="1"/>
    <col min="2" max="2" width="11.7109375" style="255" customWidth="1"/>
    <col min="3" max="3" width="50.8515625" style="255" customWidth="1"/>
    <col min="4" max="4" width="8.8515625" style="323" customWidth="1"/>
    <col min="5" max="8" width="8.8515625" style="255" customWidth="1"/>
    <col min="9" max="9" width="8.8515625" style="311" customWidth="1"/>
    <col min="10" max="16384" width="8.8515625" style="255" customWidth="1"/>
  </cols>
  <sheetData>
    <row r="1" spans="2:7" ht="15.75">
      <c r="B1" s="336" t="s">
        <v>0</v>
      </c>
      <c r="C1" s="336"/>
      <c r="D1" s="336"/>
      <c r="E1" s="336"/>
      <c r="F1" s="336"/>
      <c r="G1" s="336"/>
    </row>
    <row r="2" spans="2:7" ht="12.75">
      <c r="B2" s="337" t="s">
        <v>1</v>
      </c>
      <c r="C2" s="337"/>
      <c r="D2" s="337"/>
      <c r="E2" s="337"/>
      <c r="F2" s="337"/>
      <c r="G2" s="337"/>
    </row>
    <row r="3" spans="1:7" ht="12.75">
      <c r="A3" s="420"/>
      <c r="B3" s="332" t="s">
        <v>54</v>
      </c>
      <c r="C3" s="332"/>
      <c r="D3" s="332"/>
      <c r="E3" s="332"/>
      <c r="F3" s="332"/>
      <c r="G3" s="332"/>
    </row>
    <row r="4" spans="1:7" ht="24" customHeight="1">
      <c r="A4" s="420"/>
      <c r="B4" s="250" t="s">
        <v>2</v>
      </c>
      <c r="C4" s="426" t="s">
        <v>55</v>
      </c>
      <c r="D4" s="426"/>
      <c r="E4" s="426"/>
      <c r="F4" s="426"/>
      <c r="G4" s="426"/>
    </row>
    <row r="5" spans="1:7" ht="12">
      <c r="A5" s="420"/>
      <c r="B5" s="250" t="s">
        <v>56</v>
      </c>
      <c r="C5" s="427" t="s">
        <v>75</v>
      </c>
      <c r="D5" s="427"/>
      <c r="E5" s="427"/>
      <c r="F5" s="427"/>
      <c r="G5" s="427"/>
    </row>
    <row r="6" spans="1:7" ht="22.5" customHeight="1">
      <c r="A6" s="420"/>
      <c r="B6" s="250" t="s">
        <v>3</v>
      </c>
      <c r="C6" s="427" t="s">
        <v>204</v>
      </c>
      <c r="D6" s="427"/>
      <c r="E6" s="427"/>
      <c r="F6" s="427"/>
      <c r="G6" s="427"/>
    </row>
    <row r="7" spans="1:7" ht="12" customHeight="1">
      <c r="A7" s="420"/>
      <c r="B7" s="250" t="s">
        <v>4</v>
      </c>
      <c r="C7" s="428" t="s">
        <v>76</v>
      </c>
      <c r="D7" s="429"/>
      <c r="E7" s="429"/>
      <c r="F7" s="428"/>
      <c r="G7" s="428"/>
    </row>
    <row r="8" spans="1:7" ht="24">
      <c r="A8" s="420"/>
      <c r="B8" s="250" t="s">
        <v>6</v>
      </c>
      <c r="C8" s="428" t="s">
        <v>77</v>
      </c>
      <c r="D8" s="429"/>
      <c r="E8" s="428"/>
      <c r="F8" s="428"/>
      <c r="G8" s="428"/>
    </row>
    <row r="9" spans="1:7" ht="12">
      <c r="A9" s="420"/>
      <c r="B9" s="250" t="s">
        <v>7</v>
      </c>
      <c r="C9" s="428" t="s">
        <v>8</v>
      </c>
      <c r="D9" s="429"/>
      <c r="E9" s="429"/>
      <c r="F9" s="428"/>
      <c r="G9" s="428"/>
    </row>
    <row r="11" spans="1:7" ht="11.25">
      <c r="A11" s="335" t="s">
        <v>215</v>
      </c>
      <c r="B11" s="335"/>
      <c r="C11" s="335"/>
      <c r="D11" s="335"/>
      <c r="E11" s="335"/>
      <c r="F11" s="335"/>
      <c r="G11" s="335"/>
    </row>
    <row r="13" spans="1:7" ht="11.25">
      <c r="A13" s="261" t="s">
        <v>216</v>
      </c>
      <c r="B13" s="257" t="s">
        <v>217</v>
      </c>
      <c r="C13" s="257" t="s">
        <v>10</v>
      </c>
      <c r="D13" s="257" t="s">
        <v>11</v>
      </c>
      <c r="E13" s="258" t="s">
        <v>12</v>
      </c>
      <c r="F13" s="258" t="s">
        <v>13</v>
      </c>
      <c r="G13" s="258" t="s">
        <v>90</v>
      </c>
    </row>
    <row r="14" spans="1:7" ht="11.25">
      <c r="A14" s="264"/>
      <c r="B14" s="259"/>
      <c r="C14" s="259" t="s">
        <v>218</v>
      </c>
      <c r="D14" s="264"/>
      <c r="E14" s="422"/>
      <c r="F14" s="422"/>
      <c r="G14" s="422"/>
    </row>
    <row r="15" spans="1:7" ht="11.25">
      <c r="A15" s="264"/>
      <c r="B15" s="259"/>
      <c r="C15" s="259" t="s">
        <v>219</v>
      </c>
      <c r="D15" s="264"/>
      <c r="E15" s="422"/>
      <c r="F15" s="422"/>
      <c r="G15" s="422"/>
    </row>
    <row r="16" spans="1:7" ht="11.25">
      <c r="A16" s="264"/>
      <c r="B16" s="259"/>
      <c r="C16" s="259" t="s">
        <v>220</v>
      </c>
      <c r="D16" s="264"/>
      <c r="E16" s="422"/>
      <c r="F16" s="422"/>
      <c r="G16" s="422"/>
    </row>
    <row r="17" spans="1:7" ht="11.25">
      <c r="A17" s="261">
        <v>1</v>
      </c>
      <c r="B17" s="261" t="s">
        <v>15</v>
      </c>
      <c r="C17" s="262" t="s">
        <v>221</v>
      </c>
      <c r="D17" s="261" t="s">
        <v>222</v>
      </c>
      <c r="E17" s="424">
        <v>0.3</v>
      </c>
      <c r="F17" s="424"/>
      <c r="G17" s="424"/>
    </row>
    <row r="18" spans="1:7" ht="11.25">
      <c r="A18" s="261">
        <v>2</v>
      </c>
      <c r="B18" s="261" t="s">
        <v>20</v>
      </c>
      <c r="C18" s="262" t="s">
        <v>223</v>
      </c>
      <c r="D18" s="261" t="s">
        <v>22</v>
      </c>
      <c r="E18" s="424">
        <v>40</v>
      </c>
      <c r="F18" s="424"/>
      <c r="G18" s="424"/>
    </row>
    <row r="19" spans="1:7" ht="11.25">
      <c r="A19" s="264"/>
      <c r="B19" s="264"/>
      <c r="C19" s="265" t="s">
        <v>224</v>
      </c>
      <c r="D19" s="264"/>
      <c r="E19" s="422"/>
      <c r="F19" s="422"/>
      <c r="G19" s="422"/>
    </row>
    <row r="20" spans="1:7" ht="11.25">
      <c r="A20" s="261">
        <v>3</v>
      </c>
      <c r="B20" s="261" t="s">
        <v>225</v>
      </c>
      <c r="C20" s="262" t="s">
        <v>226</v>
      </c>
      <c r="D20" s="261" t="s">
        <v>22</v>
      </c>
      <c r="E20" s="424">
        <v>100</v>
      </c>
      <c r="F20" s="424"/>
      <c r="G20" s="424"/>
    </row>
    <row r="21" spans="1:7" ht="22.5">
      <c r="A21" s="261">
        <v>4</v>
      </c>
      <c r="B21" s="261" t="s">
        <v>149</v>
      </c>
      <c r="C21" s="262" t="s">
        <v>227</v>
      </c>
      <c r="D21" s="261" t="s">
        <v>22</v>
      </c>
      <c r="E21" s="424">
        <v>4.2</v>
      </c>
      <c r="F21" s="424"/>
      <c r="G21" s="424"/>
    </row>
    <row r="22" spans="1:7" ht="22.5">
      <c r="A22" s="261">
        <v>5</v>
      </c>
      <c r="B22" s="261" t="s">
        <v>228</v>
      </c>
      <c r="C22" s="262" t="s">
        <v>229</v>
      </c>
      <c r="D22" s="261" t="s">
        <v>22</v>
      </c>
      <c r="E22" s="424">
        <v>125.16</v>
      </c>
      <c r="F22" s="424"/>
      <c r="G22" s="424"/>
    </row>
    <row r="23" spans="1:7" ht="11.25">
      <c r="A23" s="261">
        <v>6</v>
      </c>
      <c r="B23" s="261" t="s">
        <v>230</v>
      </c>
      <c r="C23" s="262" t="s">
        <v>231</v>
      </c>
      <c r="D23" s="261" t="s">
        <v>232</v>
      </c>
      <c r="E23" s="424">
        <v>4159.36</v>
      </c>
      <c r="F23" s="424"/>
      <c r="G23" s="424"/>
    </row>
    <row r="24" spans="1:7" ht="11.25">
      <c r="A24" s="261">
        <v>7</v>
      </c>
      <c r="B24" s="261" t="s">
        <v>86</v>
      </c>
      <c r="C24" s="262" t="s">
        <v>233</v>
      </c>
      <c r="D24" s="261" t="s">
        <v>5</v>
      </c>
      <c r="E24" s="424">
        <v>48</v>
      </c>
      <c r="F24" s="424"/>
      <c r="G24" s="424"/>
    </row>
    <row r="25" spans="1:7" ht="23.25" customHeight="1">
      <c r="A25" s="261">
        <v>8</v>
      </c>
      <c r="B25" s="261" t="s">
        <v>133</v>
      </c>
      <c r="C25" s="262" t="s">
        <v>234</v>
      </c>
      <c r="D25" s="261" t="s">
        <v>22</v>
      </c>
      <c r="E25" s="424">
        <v>9.52</v>
      </c>
      <c r="F25" s="424"/>
      <c r="G25" s="424"/>
    </row>
    <row r="26" spans="1:7" ht="11.25">
      <c r="A26" s="261">
        <v>9</v>
      </c>
      <c r="B26" s="261" t="s">
        <v>235</v>
      </c>
      <c r="C26" s="262" t="s">
        <v>236</v>
      </c>
      <c r="D26" s="261" t="s">
        <v>22</v>
      </c>
      <c r="E26" s="424">
        <v>150</v>
      </c>
      <c r="F26" s="424"/>
      <c r="G26" s="424"/>
    </row>
    <row r="27" spans="1:7" ht="11.25">
      <c r="A27" s="264"/>
      <c r="B27" s="264"/>
      <c r="C27" s="265" t="s">
        <v>237</v>
      </c>
      <c r="D27" s="264"/>
      <c r="E27" s="422"/>
      <c r="F27" s="422"/>
      <c r="G27" s="422"/>
    </row>
    <row r="28" spans="1:7" ht="11.25">
      <c r="A28" s="261">
        <v>10</v>
      </c>
      <c r="B28" s="261" t="s">
        <v>87</v>
      </c>
      <c r="C28" s="262" t="s">
        <v>238</v>
      </c>
      <c r="D28" s="261" t="s">
        <v>22</v>
      </c>
      <c r="E28" s="424">
        <v>24.5</v>
      </c>
      <c r="F28" s="424"/>
      <c r="G28" s="424"/>
    </row>
    <row r="29" spans="1:7" ht="11.25">
      <c r="A29" s="261">
        <v>11</v>
      </c>
      <c r="B29" s="261" t="s">
        <v>88</v>
      </c>
      <c r="C29" s="262" t="s">
        <v>239</v>
      </c>
      <c r="D29" s="261" t="s">
        <v>22</v>
      </c>
      <c r="E29" s="424">
        <v>35</v>
      </c>
      <c r="F29" s="424"/>
      <c r="G29" s="424"/>
    </row>
    <row r="30" spans="1:7" ht="11.25">
      <c r="A30" s="261">
        <v>12</v>
      </c>
      <c r="B30" s="261" t="s">
        <v>59</v>
      </c>
      <c r="C30" s="262" t="s">
        <v>240</v>
      </c>
      <c r="D30" s="261" t="s">
        <v>22</v>
      </c>
      <c r="E30" s="424">
        <v>10.5</v>
      </c>
      <c r="F30" s="424"/>
      <c r="G30" s="424"/>
    </row>
    <row r="31" spans="1:7" ht="11.25">
      <c r="A31" s="264"/>
      <c r="B31" s="264"/>
      <c r="C31" s="265" t="s">
        <v>241</v>
      </c>
      <c r="D31" s="264"/>
      <c r="E31" s="422"/>
      <c r="F31" s="422"/>
      <c r="G31" s="422"/>
    </row>
    <row r="32" spans="1:7" ht="11.25">
      <c r="A32" s="261">
        <v>13</v>
      </c>
      <c r="B32" s="266" t="s">
        <v>89</v>
      </c>
      <c r="C32" s="262" t="s">
        <v>242</v>
      </c>
      <c r="D32" s="261" t="s">
        <v>34</v>
      </c>
      <c r="E32" s="424">
        <v>160</v>
      </c>
      <c r="F32" s="424"/>
      <c r="G32" s="424"/>
    </row>
    <row r="33" spans="1:7" ht="11.25">
      <c r="A33" s="261">
        <v>14</v>
      </c>
      <c r="B33" s="266" t="s">
        <v>243</v>
      </c>
      <c r="C33" s="262" t="s">
        <v>244</v>
      </c>
      <c r="D33" s="261" t="s">
        <v>22</v>
      </c>
      <c r="E33" s="424">
        <v>24</v>
      </c>
      <c r="F33" s="424"/>
      <c r="G33" s="424"/>
    </row>
    <row r="34" spans="1:7" ht="11.25">
      <c r="A34" s="261">
        <v>15</v>
      </c>
      <c r="B34" s="266" t="s">
        <v>27</v>
      </c>
      <c r="C34" s="262" t="s">
        <v>245</v>
      </c>
      <c r="D34" s="261" t="s">
        <v>49</v>
      </c>
      <c r="E34" s="424">
        <v>2640</v>
      </c>
      <c r="F34" s="424"/>
      <c r="G34" s="424"/>
    </row>
    <row r="35" spans="1:7" ht="11.25">
      <c r="A35" s="261">
        <v>16</v>
      </c>
      <c r="B35" s="266" t="s">
        <v>246</v>
      </c>
      <c r="C35" s="262" t="s">
        <v>247</v>
      </c>
      <c r="D35" s="261" t="s">
        <v>22</v>
      </c>
      <c r="E35" s="424">
        <v>48</v>
      </c>
      <c r="F35" s="424"/>
      <c r="G35" s="424"/>
    </row>
    <row r="36" spans="1:7" ht="11.25">
      <c r="A36" s="261">
        <v>17</v>
      </c>
      <c r="B36" s="261" t="s">
        <v>27</v>
      </c>
      <c r="C36" s="262" t="s">
        <v>248</v>
      </c>
      <c r="D36" s="261" t="s">
        <v>49</v>
      </c>
      <c r="E36" s="424">
        <v>5280</v>
      </c>
      <c r="F36" s="424"/>
      <c r="G36" s="424"/>
    </row>
    <row r="37" spans="1:7" ht="11.25">
      <c r="A37" s="261">
        <v>18</v>
      </c>
      <c r="B37" s="261" t="s">
        <v>30</v>
      </c>
      <c r="C37" s="262" t="s">
        <v>249</v>
      </c>
      <c r="D37" s="261" t="s">
        <v>250</v>
      </c>
      <c r="E37" s="424">
        <v>272</v>
      </c>
      <c r="F37" s="424"/>
      <c r="G37" s="424"/>
    </row>
    <row r="38" spans="1:7" ht="21.75" customHeight="1">
      <c r="A38" s="261">
        <v>19</v>
      </c>
      <c r="B38" s="261" t="s">
        <v>48</v>
      </c>
      <c r="C38" s="262" t="s">
        <v>251</v>
      </c>
      <c r="D38" s="261" t="s">
        <v>34</v>
      </c>
      <c r="E38" s="424">
        <v>160</v>
      </c>
      <c r="F38" s="424"/>
      <c r="G38" s="424"/>
    </row>
    <row r="39" spans="1:7" ht="22.5" customHeight="1">
      <c r="A39" s="261">
        <v>20</v>
      </c>
      <c r="B39" s="261" t="s">
        <v>252</v>
      </c>
      <c r="C39" s="262" t="s">
        <v>253</v>
      </c>
      <c r="D39" s="261" t="s">
        <v>49</v>
      </c>
      <c r="E39" s="424">
        <v>16000</v>
      </c>
      <c r="F39" s="424"/>
      <c r="G39" s="424"/>
    </row>
    <row r="40" spans="1:7" ht="11.25">
      <c r="A40" s="264"/>
      <c r="B40" s="264"/>
      <c r="C40" s="265" t="s">
        <v>254</v>
      </c>
      <c r="D40" s="264"/>
      <c r="E40" s="422"/>
      <c r="F40" s="422"/>
      <c r="G40" s="422"/>
    </row>
    <row r="41" spans="1:7" ht="20.25" customHeight="1">
      <c r="A41" s="261">
        <v>21</v>
      </c>
      <c r="B41" s="261" t="s">
        <v>156</v>
      </c>
      <c r="C41" s="262" t="s">
        <v>255</v>
      </c>
      <c r="D41" s="261" t="s">
        <v>49</v>
      </c>
      <c r="E41" s="424">
        <v>1645</v>
      </c>
      <c r="F41" s="424"/>
      <c r="G41" s="424"/>
    </row>
    <row r="42" spans="1:9" ht="11.25">
      <c r="A42" s="261"/>
      <c r="B42" s="258"/>
      <c r="C42" s="258"/>
      <c r="D42" s="402" t="s">
        <v>53</v>
      </c>
      <c r="E42" s="259"/>
      <c r="F42" s="259"/>
      <c r="G42" s="260"/>
      <c r="H42" s="312"/>
      <c r="I42" s="312"/>
    </row>
    <row r="44" spans="1:2" ht="11.25">
      <c r="A44" s="420"/>
      <c r="B44" s="256"/>
    </row>
  </sheetData>
  <sheetProtection/>
  <mergeCells count="7">
    <mergeCell ref="C5:G5"/>
    <mergeCell ref="C6:G6"/>
    <mergeCell ref="A11:G11"/>
    <mergeCell ref="B1:G1"/>
    <mergeCell ref="B2:G2"/>
    <mergeCell ref="B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55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2.140625" style="50" bestFit="1" customWidth="1"/>
    <col min="2" max="2" width="40.8515625" style="50" customWidth="1"/>
    <col min="3" max="6" width="12.7109375" style="50" customWidth="1"/>
    <col min="7" max="16384" width="11.421875" style="50" customWidth="1"/>
  </cols>
  <sheetData>
    <row r="1" spans="1:6" ht="12.75">
      <c r="A1" s="343" t="s">
        <v>0</v>
      </c>
      <c r="B1" s="343"/>
      <c r="C1" s="343"/>
      <c r="D1" s="343"/>
      <c r="E1" s="343"/>
      <c r="F1" s="343"/>
    </row>
    <row r="2" spans="1:6" ht="12.75">
      <c r="A2" s="344" t="s">
        <v>1</v>
      </c>
      <c r="B2" s="344"/>
      <c r="C2" s="344"/>
      <c r="D2" s="344"/>
      <c r="E2" s="344"/>
      <c r="F2" s="344"/>
    </row>
    <row r="3" spans="1:6" ht="12.75">
      <c r="A3" s="345" t="s">
        <v>54</v>
      </c>
      <c r="B3" s="345"/>
      <c r="C3" s="345"/>
      <c r="D3" s="345"/>
      <c r="E3" s="345"/>
      <c r="F3" s="345"/>
    </row>
    <row r="4" spans="1:6" ht="15" customHeight="1">
      <c r="A4" s="53" t="s">
        <v>2</v>
      </c>
      <c r="B4" s="346" t="s">
        <v>55</v>
      </c>
      <c r="C4" s="346"/>
      <c r="D4" s="346"/>
      <c r="E4" s="346"/>
      <c r="F4" s="346"/>
    </row>
    <row r="5" spans="1:6" ht="15" customHeight="1">
      <c r="A5" s="53" t="s">
        <v>56</v>
      </c>
      <c r="B5" s="347" t="s">
        <v>101</v>
      </c>
      <c r="C5" s="347"/>
      <c r="D5" s="347"/>
      <c r="E5" s="347"/>
      <c r="F5" s="347"/>
    </row>
    <row r="6" spans="1:6" ht="28.5" customHeight="1">
      <c r="A6" s="53" t="s">
        <v>3</v>
      </c>
      <c r="B6" s="347" t="s">
        <v>102</v>
      </c>
      <c r="C6" s="347"/>
      <c r="D6" s="347"/>
      <c r="E6" s="347"/>
      <c r="F6" s="347"/>
    </row>
    <row r="7" spans="1:6" ht="12.75">
      <c r="A7" s="53" t="s">
        <v>4</v>
      </c>
      <c r="B7" s="54" t="s">
        <v>103</v>
      </c>
      <c r="C7" s="127"/>
      <c r="D7" s="54"/>
      <c r="E7" s="54"/>
      <c r="F7" s="59"/>
    </row>
    <row r="8" spans="1:6" ht="25.5" customHeight="1">
      <c r="A8" s="53" t="s">
        <v>6</v>
      </c>
      <c r="B8" s="54" t="s">
        <v>104</v>
      </c>
      <c r="C8" s="127"/>
      <c r="D8" s="54"/>
      <c r="E8" s="54"/>
      <c r="F8" s="59"/>
    </row>
    <row r="9" spans="1:6" ht="12.75">
      <c r="A9" s="53" t="s">
        <v>7</v>
      </c>
      <c r="B9" s="125" t="s">
        <v>8</v>
      </c>
      <c r="C9" s="127"/>
      <c r="D9" s="54"/>
      <c r="E9" s="54"/>
      <c r="F9" s="59"/>
    </row>
    <row r="10" spans="1:6" ht="12.75">
      <c r="A10" s="181" t="s">
        <v>9</v>
      </c>
      <c r="B10" s="181" t="s">
        <v>78</v>
      </c>
      <c r="C10" s="181" t="s">
        <v>11</v>
      </c>
      <c r="D10" s="191" t="s">
        <v>12</v>
      </c>
      <c r="E10" s="181" t="s">
        <v>79</v>
      </c>
      <c r="F10" s="181" t="s">
        <v>80</v>
      </c>
    </row>
    <row r="11" spans="1:6" ht="12.75">
      <c r="A11" s="188" t="s">
        <v>81</v>
      </c>
      <c r="B11" s="189"/>
      <c r="C11" s="189"/>
      <c r="D11" s="192"/>
      <c r="E11" s="189"/>
      <c r="F11" s="190"/>
    </row>
    <row r="12" spans="1:6" ht="12.75">
      <c r="A12" s="91" t="s">
        <v>15</v>
      </c>
      <c r="B12" s="30" t="s">
        <v>16</v>
      </c>
      <c r="C12" s="128" t="s">
        <v>17</v>
      </c>
      <c r="D12" s="131">
        <v>0.5</v>
      </c>
      <c r="E12" s="131">
        <v>399.09</v>
      </c>
      <c r="F12" s="129">
        <f aca="true" t="shared" si="0" ref="F12:F18">ROUND(D12*E12,2)</f>
        <v>199.55</v>
      </c>
    </row>
    <row r="13" spans="1:6" ht="12.75">
      <c r="A13" s="91" t="s">
        <v>18</v>
      </c>
      <c r="B13" s="30" t="s">
        <v>145</v>
      </c>
      <c r="C13" s="128" t="s">
        <v>19</v>
      </c>
      <c r="D13" s="131">
        <v>20</v>
      </c>
      <c r="E13" s="131">
        <v>22.63</v>
      </c>
      <c r="F13" s="129">
        <f t="shared" si="0"/>
        <v>452.6</v>
      </c>
    </row>
    <row r="14" spans="1:6" ht="12.75">
      <c r="A14" s="91" t="s">
        <v>20</v>
      </c>
      <c r="B14" s="30" t="s">
        <v>21</v>
      </c>
      <c r="C14" s="128" t="s">
        <v>22</v>
      </c>
      <c r="D14" s="131">
        <v>5000</v>
      </c>
      <c r="E14" s="131">
        <v>1.41</v>
      </c>
      <c r="F14" s="129">
        <f t="shared" si="0"/>
        <v>7050</v>
      </c>
    </row>
    <row r="15" spans="1:6" ht="25.5">
      <c r="A15" s="91" t="s">
        <v>23</v>
      </c>
      <c r="B15" s="66" t="s">
        <v>198</v>
      </c>
      <c r="C15" s="128" t="s">
        <v>24</v>
      </c>
      <c r="D15" s="131">
        <v>50000</v>
      </c>
      <c r="E15" s="131">
        <v>0.37</v>
      </c>
      <c r="F15" s="129">
        <f t="shared" si="0"/>
        <v>18500</v>
      </c>
    </row>
    <row r="16" spans="1:6" ht="25.5">
      <c r="A16" s="91" t="s">
        <v>23</v>
      </c>
      <c r="B16" s="66" t="s">
        <v>151</v>
      </c>
      <c r="C16" s="128" t="s">
        <v>24</v>
      </c>
      <c r="D16" s="131">
        <v>0</v>
      </c>
      <c r="E16" s="131">
        <v>0.3</v>
      </c>
      <c r="F16" s="129">
        <f>ROUND(D16*E16,2)</f>
        <v>0</v>
      </c>
    </row>
    <row r="17" spans="1:6" ht="25.5">
      <c r="A17" s="91" t="s">
        <v>25</v>
      </c>
      <c r="B17" s="30" t="s">
        <v>26</v>
      </c>
      <c r="C17" s="128" t="s">
        <v>22</v>
      </c>
      <c r="D17" s="131">
        <v>2500</v>
      </c>
      <c r="E17" s="131">
        <v>5.61</v>
      </c>
      <c r="F17" s="129">
        <f t="shared" si="0"/>
        <v>14025</v>
      </c>
    </row>
    <row r="18" spans="1:6" ht="38.25">
      <c r="A18" s="91" t="s">
        <v>27</v>
      </c>
      <c r="B18" s="66" t="s">
        <v>153</v>
      </c>
      <c r="C18" s="128" t="s">
        <v>24</v>
      </c>
      <c r="D18" s="131">
        <f>+D17*25</f>
        <v>62500</v>
      </c>
      <c r="E18" s="131">
        <v>0.3</v>
      </c>
      <c r="F18" s="129">
        <f t="shared" si="0"/>
        <v>18750</v>
      </c>
    </row>
    <row r="19" spans="1:6" ht="12.75">
      <c r="A19" s="185" t="s">
        <v>131</v>
      </c>
      <c r="B19" s="186"/>
      <c r="C19" s="186"/>
      <c r="D19" s="192"/>
      <c r="E19" s="186"/>
      <c r="F19" s="187"/>
    </row>
    <row r="20" spans="1:6" ht="12.75">
      <c r="A20" s="91" t="s">
        <v>146</v>
      </c>
      <c r="B20" s="66" t="s">
        <v>147</v>
      </c>
      <c r="C20" s="128" t="s">
        <v>22</v>
      </c>
      <c r="D20" s="131">
        <v>45</v>
      </c>
      <c r="E20" s="131">
        <v>15.9</v>
      </c>
      <c r="F20" s="129">
        <f>ROUND(D20*E20,2)</f>
        <v>715.5</v>
      </c>
    </row>
    <row r="21" spans="1:6" ht="12.75">
      <c r="A21" s="91" t="s">
        <v>35</v>
      </c>
      <c r="B21" s="30" t="s">
        <v>36</v>
      </c>
      <c r="C21" s="128" t="s">
        <v>22</v>
      </c>
      <c r="D21" s="131">
        <v>55</v>
      </c>
      <c r="E21" s="131">
        <v>41.9</v>
      </c>
      <c r="F21" s="129">
        <f aca="true" t="shared" si="1" ref="F21:F50">ROUND(D21*E21,2)</f>
        <v>2304.5</v>
      </c>
    </row>
    <row r="22" spans="1:6" ht="12.75">
      <c r="A22" s="91" t="s">
        <v>148</v>
      </c>
      <c r="B22" s="30" t="s">
        <v>40</v>
      </c>
      <c r="C22" s="128" t="s">
        <v>22</v>
      </c>
      <c r="D22" s="131">
        <v>300</v>
      </c>
      <c r="E22" s="131">
        <v>2.51</v>
      </c>
      <c r="F22" s="129">
        <f t="shared" si="1"/>
        <v>753</v>
      </c>
    </row>
    <row r="23" spans="1:8" ht="12.75">
      <c r="A23" s="91" t="s">
        <v>150</v>
      </c>
      <c r="B23" s="30" t="s">
        <v>41</v>
      </c>
      <c r="C23" s="128" t="s">
        <v>22</v>
      </c>
      <c r="D23" s="131">
        <v>250</v>
      </c>
      <c r="E23" s="131">
        <v>5.78</v>
      </c>
      <c r="F23" s="129">
        <f t="shared" si="1"/>
        <v>1445</v>
      </c>
      <c r="H23" s="50">
        <v>5.78</v>
      </c>
    </row>
    <row r="24" spans="1:6" ht="12.75">
      <c r="A24" s="91" t="s">
        <v>39</v>
      </c>
      <c r="B24" s="30" t="s">
        <v>188</v>
      </c>
      <c r="C24" s="128" t="s">
        <v>22</v>
      </c>
      <c r="D24" s="131">
        <v>900</v>
      </c>
      <c r="E24" s="131">
        <v>1.4</v>
      </c>
      <c r="F24" s="129">
        <f t="shared" si="1"/>
        <v>1260</v>
      </c>
    </row>
    <row r="25" spans="1:6" ht="25.5">
      <c r="A25" s="87" t="s">
        <v>156</v>
      </c>
      <c r="B25" s="66" t="s">
        <v>157</v>
      </c>
      <c r="C25" s="120" t="s">
        <v>49</v>
      </c>
      <c r="D25" s="121">
        <v>28000</v>
      </c>
      <c r="E25" s="121">
        <v>0.3</v>
      </c>
      <c r="F25" s="129">
        <f t="shared" si="1"/>
        <v>8400</v>
      </c>
    </row>
    <row r="26" spans="1:6" ht="25.5">
      <c r="A26" s="122" t="s">
        <v>66</v>
      </c>
      <c r="B26" s="30" t="s">
        <v>26</v>
      </c>
      <c r="C26" s="8" t="s">
        <v>22</v>
      </c>
      <c r="D26" s="123">
        <v>280</v>
      </c>
      <c r="E26" s="123">
        <v>5.61</v>
      </c>
      <c r="F26" s="129">
        <f t="shared" si="1"/>
        <v>1570.8</v>
      </c>
    </row>
    <row r="27" spans="1:6" ht="38.25">
      <c r="A27" s="91" t="s">
        <v>27</v>
      </c>
      <c r="B27" s="66" t="s">
        <v>153</v>
      </c>
      <c r="C27" s="8" t="s">
        <v>49</v>
      </c>
      <c r="D27" s="123">
        <f>+D26*95</f>
        <v>26600</v>
      </c>
      <c r="E27" s="123">
        <v>0.3</v>
      </c>
      <c r="F27" s="129">
        <f t="shared" si="1"/>
        <v>7980</v>
      </c>
    </row>
    <row r="28" spans="1:6" ht="12.75">
      <c r="A28" s="91" t="s">
        <v>29</v>
      </c>
      <c r="B28" s="30" t="s">
        <v>28</v>
      </c>
      <c r="C28" s="128" t="s">
        <v>22</v>
      </c>
      <c r="D28" s="131">
        <f>3627.21+2037.94</f>
        <v>5665.15</v>
      </c>
      <c r="E28" s="131">
        <v>11.61</v>
      </c>
      <c r="F28" s="129">
        <f t="shared" si="1"/>
        <v>65772.39</v>
      </c>
    </row>
    <row r="29" spans="1:6" ht="12.75">
      <c r="A29" s="91" t="s">
        <v>27</v>
      </c>
      <c r="B29" s="30" t="s">
        <v>169</v>
      </c>
      <c r="C29" s="128" t="s">
        <v>24</v>
      </c>
      <c r="D29" s="131">
        <f>90680.25+50948.55</f>
        <v>141628.8</v>
      </c>
      <c r="E29" s="131">
        <v>0.27</v>
      </c>
      <c r="F29" s="129">
        <f t="shared" si="1"/>
        <v>38239.78</v>
      </c>
    </row>
    <row r="30" spans="1:6" ht="12.75">
      <c r="A30" s="91" t="s">
        <v>159</v>
      </c>
      <c r="B30" s="30" t="s">
        <v>33</v>
      </c>
      <c r="C30" s="128" t="s">
        <v>22</v>
      </c>
      <c r="D30" s="131">
        <v>60</v>
      </c>
      <c r="E30" s="131">
        <v>14.42</v>
      </c>
      <c r="F30" s="129">
        <f t="shared" si="1"/>
        <v>865.2</v>
      </c>
    </row>
    <row r="31" spans="1:6" ht="12.75">
      <c r="A31" s="91" t="s">
        <v>27</v>
      </c>
      <c r="B31" s="30" t="s">
        <v>154</v>
      </c>
      <c r="C31" s="128" t="s">
        <v>49</v>
      </c>
      <c r="D31" s="131">
        <v>1500</v>
      </c>
      <c r="E31" s="131">
        <v>0.27</v>
      </c>
      <c r="F31" s="129">
        <f t="shared" si="1"/>
        <v>405</v>
      </c>
    </row>
    <row r="32" spans="1:6" ht="25.5">
      <c r="A32" s="94" t="s">
        <v>164</v>
      </c>
      <c r="B32" s="30" t="s">
        <v>165</v>
      </c>
      <c r="C32" s="128" t="s">
        <v>5</v>
      </c>
      <c r="D32" s="131">
        <v>0</v>
      </c>
      <c r="E32" s="131">
        <v>336.72</v>
      </c>
      <c r="F32" s="129">
        <f t="shared" si="1"/>
        <v>0</v>
      </c>
    </row>
    <row r="33" spans="1:6" ht="25.5">
      <c r="A33" s="94" t="s">
        <v>164</v>
      </c>
      <c r="B33" s="30" t="s">
        <v>173</v>
      </c>
      <c r="C33" s="128" t="s">
        <v>5</v>
      </c>
      <c r="D33" s="131">
        <v>32</v>
      </c>
      <c r="E33" s="131">
        <v>604.66</v>
      </c>
      <c r="F33" s="129">
        <f>ROUND(D33*E33,2)</f>
        <v>19349.12</v>
      </c>
    </row>
    <row r="34" spans="1:6" ht="12.75">
      <c r="A34" s="94" t="s">
        <v>46</v>
      </c>
      <c r="B34" s="30" t="s">
        <v>47</v>
      </c>
      <c r="C34" s="128" t="s">
        <v>22</v>
      </c>
      <c r="D34" s="131">
        <v>20</v>
      </c>
      <c r="E34" s="131">
        <v>12</v>
      </c>
      <c r="F34" s="129">
        <f t="shared" si="1"/>
        <v>240</v>
      </c>
    </row>
    <row r="35" spans="1:6" ht="12.75">
      <c r="A35" s="91" t="s">
        <v>27</v>
      </c>
      <c r="B35" s="30" t="s">
        <v>155</v>
      </c>
      <c r="C35" s="128" t="s">
        <v>49</v>
      </c>
      <c r="D35" s="131">
        <v>2000</v>
      </c>
      <c r="E35" s="131">
        <v>0.27</v>
      </c>
      <c r="F35" s="129">
        <f t="shared" si="1"/>
        <v>540</v>
      </c>
    </row>
    <row r="36" spans="1:6" ht="25.5">
      <c r="A36" s="30" t="s">
        <v>142</v>
      </c>
      <c r="B36" s="30" t="s">
        <v>83</v>
      </c>
      <c r="C36" s="128" t="s">
        <v>22</v>
      </c>
      <c r="D36" s="131">
        <v>55</v>
      </c>
      <c r="E36" s="131">
        <v>207.98</v>
      </c>
      <c r="F36" s="129">
        <f t="shared" si="1"/>
        <v>11438.9</v>
      </c>
    </row>
    <row r="37" spans="1:6" ht="25.5">
      <c r="A37" s="122" t="s">
        <v>45</v>
      </c>
      <c r="B37" s="30" t="s">
        <v>70</v>
      </c>
      <c r="C37" s="8" t="s">
        <v>71</v>
      </c>
      <c r="D37" s="123"/>
      <c r="E37" s="123">
        <v>2</v>
      </c>
      <c r="F37" s="129">
        <f t="shared" si="1"/>
        <v>0</v>
      </c>
    </row>
    <row r="38" spans="1:6" ht="12.75">
      <c r="A38" s="30" t="s">
        <v>88</v>
      </c>
      <c r="B38" s="30" t="s">
        <v>166</v>
      </c>
      <c r="C38" s="120" t="s">
        <v>22</v>
      </c>
      <c r="D38" s="121">
        <v>70</v>
      </c>
      <c r="E38" s="133">
        <v>16.04</v>
      </c>
      <c r="F38" s="129">
        <f t="shared" si="1"/>
        <v>1122.8</v>
      </c>
    </row>
    <row r="39" spans="1:6" ht="12.75">
      <c r="A39" s="91" t="s">
        <v>51</v>
      </c>
      <c r="B39" s="66" t="s">
        <v>171</v>
      </c>
      <c r="C39" s="120" t="s">
        <v>49</v>
      </c>
      <c r="D39" s="121">
        <v>7000</v>
      </c>
      <c r="E39" s="121">
        <v>0.27</v>
      </c>
      <c r="F39" s="129">
        <f t="shared" si="1"/>
        <v>1890</v>
      </c>
    </row>
    <row r="40" spans="1:6" ht="12.75">
      <c r="A40" s="122" t="s">
        <v>42</v>
      </c>
      <c r="B40" s="30" t="s">
        <v>43</v>
      </c>
      <c r="C40" s="8" t="s">
        <v>22</v>
      </c>
      <c r="D40" s="123">
        <v>45</v>
      </c>
      <c r="E40" s="131">
        <v>56.4</v>
      </c>
      <c r="F40" s="129">
        <f t="shared" si="1"/>
        <v>2538</v>
      </c>
    </row>
    <row r="41" spans="1:6" ht="12.75">
      <c r="A41" s="122" t="s">
        <v>51</v>
      </c>
      <c r="B41" s="30" t="s">
        <v>158</v>
      </c>
      <c r="C41" s="8" t="s">
        <v>49</v>
      </c>
      <c r="D41" s="123">
        <v>4275</v>
      </c>
      <c r="E41" s="123">
        <v>0.27</v>
      </c>
      <c r="F41" s="129">
        <f t="shared" si="1"/>
        <v>1154.25</v>
      </c>
    </row>
    <row r="42" spans="1:6" ht="25.5">
      <c r="A42" s="131" t="s">
        <v>67</v>
      </c>
      <c r="B42" s="30" t="s">
        <v>132</v>
      </c>
      <c r="C42" s="8" t="s">
        <v>22</v>
      </c>
      <c r="D42" s="123"/>
      <c r="E42" s="123">
        <v>7.28</v>
      </c>
      <c r="F42" s="129">
        <f t="shared" si="1"/>
        <v>0</v>
      </c>
    </row>
    <row r="43" spans="1:6" ht="38.25">
      <c r="A43" s="91" t="s">
        <v>133</v>
      </c>
      <c r="B43" s="30" t="s">
        <v>163</v>
      </c>
      <c r="C43" s="128" t="s">
        <v>22</v>
      </c>
      <c r="D43" s="131">
        <v>12</v>
      </c>
      <c r="E43" s="133">
        <v>180.89</v>
      </c>
      <c r="F43" s="129">
        <f t="shared" si="1"/>
        <v>2170.68</v>
      </c>
    </row>
    <row r="44" spans="1:6" ht="12.75">
      <c r="A44" s="122" t="s">
        <v>59</v>
      </c>
      <c r="B44" s="30" t="s">
        <v>60</v>
      </c>
      <c r="C44" s="8" t="s">
        <v>22</v>
      </c>
      <c r="D44" s="123"/>
      <c r="E44" s="133">
        <v>125.96</v>
      </c>
      <c r="F44" s="129">
        <f t="shared" si="1"/>
        <v>0</v>
      </c>
    </row>
    <row r="45" spans="1:6" ht="12.75">
      <c r="A45" s="91" t="s">
        <v>160</v>
      </c>
      <c r="B45" s="30" t="s">
        <v>161</v>
      </c>
      <c r="C45" s="128" t="s">
        <v>22</v>
      </c>
      <c r="D45" s="131">
        <v>22.5</v>
      </c>
      <c r="E45" s="131">
        <v>159.02</v>
      </c>
      <c r="F45" s="129">
        <f t="shared" si="1"/>
        <v>3577.95</v>
      </c>
    </row>
    <row r="46" spans="1:6" ht="12.75">
      <c r="A46" s="91" t="s">
        <v>30</v>
      </c>
      <c r="B46" s="30" t="s">
        <v>31</v>
      </c>
      <c r="C46" s="128" t="s">
        <v>32</v>
      </c>
      <c r="D46" s="131">
        <v>450</v>
      </c>
      <c r="E46" s="131">
        <v>0.53</v>
      </c>
      <c r="F46" s="129">
        <f t="shared" si="1"/>
        <v>238.5</v>
      </c>
    </row>
    <row r="47" spans="1:6" ht="25.5">
      <c r="A47" s="30" t="s">
        <v>48</v>
      </c>
      <c r="B47" s="30" t="s">
        <v>187</v>
      </c>
      <c r="C47" s="8" t="s">
        <v>34</v>
      </c>
      <c r="D47" s="123"/>
      <c r="E47" s="123">
        <v>20.27</v>
      </c>
      <c r="F47" s="129">
        <f t="shared" si="1"/>
        <v>0</v>
      </c>
    </row>
    <row r="48" spans="1:6" ht="25.5">
      <c r="A48" s="91" t="s">
        <v>50</v>
      </c>
      <c r="B48" s="66" t="s">
        <v>152</v>
      </c>
      <c r="C48" s="128" t="s">
        <v>49</v>
      </c>
      <c r="D48" s="131">
        <v>2137.5</v>
      </c>
      <c r="E48" s="131">
        <v>0.3</v>
      </c>
      <c r="F48" s="129">
        <f t="shared" si="1"/>
        <v>641.25</v>
      </c>
    </row>
    <row r="49" spans="1:6" ht="12.75">
      <c r="A49" s="94" t="s">
        <v>52</v>
      </c>
      <c r="B49" s="30" t="s">
        <v>168</v>
      </c>
      <c r="C49" s="128" t="s">
        <v>5</v>
      </c>
      <c r="D49" s="131">
        <v>120</v>
      </c>
      <c r="E49" s="131">
        <v>1.47</v>
      </c>
      <c r="F49" s="129">
        <f t="shared" si="1"/>
        <v>176.4</v>
      </c>
    </row>
    <row r="50" spans="1:6" ht="12.75">
      <c r="A50" s="91" t="s">
        <v>37</v>
      </c>
      <c r="B50" s="30" t="s">
        <v>174</v>
      </c>
      <c r="C50" s="8" t="s">
        <v>38</v>
      </c>
      <c r="D50" s="123">
        <v>6</v>
      </c>
      <c r="E50" s="131">
        <v>290.1</v>
      </c>
      <c r="F50" s="129">
        <f t="shared" si="1"/>
        <v>1740.6</v>
      </c>
    </row>
    <row r="51" spans="1:6" ht="12.75">
      <c r="A51" s="91"/>
      <c r="B51" s="93"/>
      <c r="C51" s="128"/>
      <c r="D51" s="131"/>
      <c r="E51" s="131"/>
      <c r="F51" s="129"/>
    </row>
    <row r="52" spans="1:6" ht="12.75">
      <c r="A52" s="91"/>
      <c r="B52" s="93"/>
      <c r="C52" s="128"/>
      <c r="D52" s="131"/>
      <c r="E52" s="131"/>
      <c r="F52" s="129"/>
    </row>
    <row r="53" spans="1:6" ht="12.75">
      <c r="A53" s="206"/>
      <c r="B53" s="92"/>
      <c r="C53" s="207"/>
      <c r="D53" s="97"/>
      <c r="E53" s="97"/>
      <c r="F53" s="97"/>
    </row>
    <row r="54" spans="1:8" ht="12.75">
      <c r="A54" s="57"/>
      <c r="B54" s="57"/>
      <c r="C54" s="57"/>
      <c r="D54" s="177" t="s">
        <v>53</v>
      </c>
      <c r="E54" s="178"/>
      <c r="F54" s="151">
        <f>SUM(F12:F51)</f>
        <v>235506.77</v>
      </c>
      <c r="H54" s="90"/>
    </row>
    <row r="55" spans="1:6" ht="12.75">
      <c r="A55" s="56"/>
      <c r="B55" s="67"/>
      <c r="C55" s="126"/>
      <c r="F55" s="59"/>
    </row>
  </sheetData>
  <sheetProtection/>
  <mergeCells count="6">
    <mergeCell ref="A1:F1"/>
    <mergeCell ref="A2:F2"/>
    <mergeCell ref="A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57"/>
  <sheetViews>
    <sheetView zoomScalePageLayoutView="0" workbookViewId="0" topLeftCell="A40">
      <selection activeCell="B13" sqref="B13"/>
    </sheetView>
  </sheetViews>
  <sheetFormatPr defaultColWidth="11.421875" defaultRowHeight="15"/>
  <cols>
    <col min="1" max="1" width="12.140625" style="50" bestFit="1" customWidth="1"/>
    <col min="2" max="2" width="40.8515625" style="50" customWidth="1"/>
    <col min="3" max="6" width="12.7109375" style="50" customWidth="1"/>
    <col min="7" max="10" width="11.421875" style="50" customWidth="1"/>
    <col min="11" max="11" width="11.7109375" style="50" bestFit="1" customWidth="1"/>
    <col min="12" max="12" width="11.421875" style="50" customWidth="1"/>
    <col min="15" max="16384" width="11.421875" style="50" customWidth="1"/>
  </cols>
  <sheetData>
    <row r="1" spans="1:6" ht="15">
      <c r="A1" s="343" t="s">
        <v>0</v>
      </c>
      <c r="B1" s="343"/>
      <c r="C1" s="343"/>
      <c r="D1" s="343"/>
      <c r="E1" s="343"/>
      <c r="F1" s="343"/>
    </row>
    <row r="2" spans="1:6" ht="15">
      <c r="A2" s="344" t="s">
        <v>1</v>
      </c>
      <c r="B2" s="344"/>
      <c r="C2" s="344"/>
      <c r="D2" s="344"/>
      <c r="E2" s="344"/>
      <c r="F2" s="344"/>
    </row>
    <row r="3" spans="1:6" ht="15">
      <c r="A3" s="345" t="s">
        <v>54</v>
      </c>
      <c r="B3" s="345"/>
      <c r="C3" s="345"/>
      <c r="D3" s="345"/>
      <c r="E3" s="345"/>
      <c r="F3" s="345"/>
    </row>
    <row r="4" spans="1:6" ht="15" customHeight="1">
      <c r="A4" s="53" t="s">
        <v>2</v>
      </c>
      <c r="B4" s="346" t="s">
        <v>55</v>
      </c>
      <c r="C4" s="346"/>
      <c r="D4" s="346"/>
      <c r="E4" s="346"/>
      <c r="F4" s="346"/>
    </row>
    <row r="5" spans="1:6" ht="15" customHeight="1">
      <c r="A5" s="53" t="s">
        <v>56</v>
      </c>
      <c r="B5" s="347" t="s">
        <v>101</v>
      </c>
      <c r="C5" s="347"/>
      <c r="D5" s="347"/>
      <c r="E5" s="347"/>
      <c r="F5" s="347"/>
    </row>
    <row r="6" spans="1:6" ht="28.5" customHeight="1">
      <c r="A6" s="53" t="s">
        <v>3</v>
      </c>
      <c r="B6" s="347" t="s">
        <v>102</v>
      </c>
      <c r="C6" s="347"/>
      <c r="D6" s="347"/>
      <c r="E6" s="347"/>
      <c r="F6" s="347"/>
    </row>
    <row r="7" spans="1:6" ht="15">
      <c r="A7" s="53" t="s">
        <v>4</v>
      </c>
      <c r="B7" s="54" t="s">
        <v>103</v>
      </c>
      <c r="C7" s="58"/>
      <c r="D7" s="54"/>
      <c r="E7" s="54"/>
      <c r="F7" s="59"/>
    </row>
    <row r="8" spans="1:6" ht="25.5" customHeight="1">
      <c r="A8" s="53" t="s">
        <v>6</v>
      </c>
      <c r="B8" s="54" t="s">
        <v>104</v>
      </c>
      <c r="C8" s="58"/>
      <c r="D8" s="54"/>
      <c r="E8" s="54"/>
      <c r="F8" s="59"/>
    </row>
    <row r="9" spans="1:6" ht="15">
      <c r="A9" s="53" t="s">
        <v>7</v>
      </c>
      <c r="B9" s="86" t="s">
        <v>8</v>
      </c>
      <c r="C9" s="58"/>
      <c r="D9" s="54"/>
      <c r="E9" s="54"/>
      <c r="F9" s="59"/>
    </row>
    <row r="10" spans="1:11" ht="15">
      <c r="A10" s="181" t="s">
        <v>9</v>
      </c>
      <c r="B10" s="181" t="s">
        <v>78</v>
      </c>
      <c r="C10" s="181" t="s">
        <v>11</v>
      </c>
      <c r="D10" s="191" t="s">
        <v>12</v>
      </c>
      <c r="E10" s="181" t="s">
        <v>79</v>
      </c>
      <c r="F10" s="181" t="s">
        <v>80</v>
      </c>
      <c r="K10" s="50" t="s">
        <v>196</v>
      </c>
    </row>
    <row r="11" spans="1:11" ht="15">
      <c r="A11" s="188" t="s">
        <v>81</v>
      </c>
      <c r="B11" s="189"/>
      <c r="C11" s="189"/>
      <c r="D11" s="192"/>
      <c r="E11" s="189"/>
      <c r="F11" s="190"/>
      <c r="K11" s="50" t="s">
        <v>194</v>
      </c>
    </row>
    <row r="12" spans="1:11" ht="15">
      <c r="A12" s="91" t="s">
        <v>15</v>
      </c>
      <c r="B12" s="30" t="s">
        <v>16</v>
      </c>
      <c r="C12" s="128" t="s">
        <v>17</v>
      </c>
      <c r="D12" s="131">
        <v>0.5</v>
      </c>
      <c r="E12" s="131">
        <v>399.09</v>
      </c>
      <c r="F12" s="129">
        <f aca="true" t="shared" si="0" ref="F12:F18">ROUND(D12*E12,2)</f>
        <v>199.55</v>
      </c>
      <c r="H12" s="222">
        <v>399.09</v>
      </c>
      <c r="I12" s="27" t="str">
        <f>IF(E12=H12,"OK","AUMENTAR RUBRO")</f>
        <v>OK</v>
      </c>
      <c r="K12" s="34">
        <f>'T6 A1'!D12+'T6 A2'!D12+'ALC T6'!D12</f>
        <v>1.5</v>
      </c>
    </row>
    <row r="13" spans="1:11" ht="15">
      <c r="A13" s="91" t="s">
        <v>18</v>
      </c>
      <c r="B13" s="30" t="s">
        <v>145</v>
      </c>
      <c r="C13" s="128" t="s">
        <v>19</v>
      </c>
      <c r="D13" s="131">
        <v>20</v>
      </c>
      <c r="E13" s="131">
        <v>22.63</v>
      </c>
      <c r="F13" s="129">
        <f t="shared" si="0"/>
        <v>452.6</v>
      </c>
      <c r="H13" s="222">
        <v>22.63</v>
      </c>
      <c r="I13" s="27" t="str">
        <f>IF(E13=H13,"OK","AUMENTAR RUBRO")</f>
        <v>OK</v>
      </c>
      <c r="K13" s="34">
        <f>'T6 A1'!D13+'T6 A2'!D13+'ALC T6'!D13</f>
        <v>60</v>
      </c>
    </row>
    <row r="14" spans="1:11" ht="15">
      <c r="A14" s="91" t="s">
        <v>20</v>
      </c>
      <c r="B14" s="30" t="s">
        <v>21</v>
      </c>
      <c r="C14" s="128" t="s">
        <v>22</v>
      </c>
      <c r="D14" s="131">
        <v>5000</v>
      </c>
      <c r="E14" s="131">
        <v>1.41</v>
      </c>
      <c r="F14" s="129">
        <f t="shared" si="0"/>
        <v>7050</v>
      </c>
      <c r="H14" s="222">
        <v>1.41</v>
      </c>
      <c r="I14" s="27" t="str">
        <f>IF(E14=H14,"OK","AUMENTAR RUBRO")</f>
        <v>OK</v>
      </c>
      <c r="K14" s="34">
        <f>'T6 A1'!D14+'T6 A2'!D14+'ALC T6'!D14</f>
        <v>15000</v>
      </c>
    </row>
    <row r="15" spans="1:11" ht="25.5">
      <c r="A15" s="91" t="s">
        <v>23</v>
      </c>
      <c r="B15" s="66" t="s">
        <v>198</v>
      </c>
      <c r="C15" s="128" t="s">
        <v>24</v>
      </c>
      <c r="D15" s="131">
        <v>50000</v>
      </c>
      <c r="E15" s="131">
        <v>0.37</v>
      </c>
      <c r="F15" s="129">
        <f t="shared" si="0"/>
        <v>18500</v>
      </c>
      <c r="H15" s="223">
        <v>0.37</v>
      </c>
      <c r="I15" s="27" t="str">
        <f>IF(E15=H15,"OK","AUMENTAR RUBRO")</f>
        <v>OK</v>
      </c>
      <c r="K15" s="34">
        <f>'T6 A1'!D15+'T6 A2'!D15+'ALC T6'!D15</f>
        <v>150000</v>
      </c>
    </row>
    <row r="16" spans="1:11" ht="25.5">
      <c r="A16" s="91" t="s">
        <v>23</v>
      </c>
      <c r="B16" s="66" t="s">
        <v>151</v>
      </c>
      <c r="C16" s="128" t="s">
        <v>24</v>
      </c>
      <c r="D16" s="131">
        <v>0</v>
      </c>
      <c r="E16" s="131">
        <v>0.3</v>
      </c>
      <c r="F16" s="129">
        <f>ROUND(D16*E16,2)</f>
        <v>0</v>
      </c>
      <c r="H16" s="223">
        <v>0.3</v>
      </c>
      <c r="I16" s="27"/>
      <c r="K16" s="34">
        <f>'T6 A1'!D16+'T6 A2'!D16+'ALC T6'!D16</f>
        <v>0</v>
      </c>
    </row>
    <row r="17" spans="1:11" ht="25.5">
      <c r="A17" s="91" t="s">
        <v>25</v>
      </c>
      <c r="B17" s="30" t="s">
        <v>26</v>
      </c>
      <c r="C17" s="128" t="s">
        <v>22</v>
      </c>
      <c r="D17" s="131">
        <v>2500</v>
      </c>
      <c r="E17" s="131">
        <v>5.61</v>
      </c>
      <c r="F17" s="129">
        <f t="shared" si="0"/>
        <v>14025</v>
      </c>
      <c r="H17" s="223">
        <v>5.61</v>
      </c>
      <c r="I17" s="27" t="str">
        <f aca="true" t="shared" si="1" ref="I17:I32">IF(E17=H17,"OK","AUMENTAR RUBRO")</f>
        <v>OK</v>
      </c>
      <c r="K17" s="34">
        <f>'T6 A1'!D17+'T6 A2'!D17+'ALC T6'!D17</f>
        <v>7400</v>
      </c>
    </row>
    <row r="18" spans="1:11" ht="38.25">
      <c r="A18" s="91" t="s">
        <v>27</v>
      </c>
      <c r="B18" s="66" t="s">
        <v>153</v>
      </c>
      <c r="C18" s="128" t="s">
        <v>24</v>
      </c>
      <c r="D18" s="131">
        <v>62500</v>
      </c>
      <c r="E18" s="131">
        <v>0.3</v>
      </c>
      <c r="F18" s="129">
        <f t="shared" si="0"/>
        <v>18750</v>
      </c>
      <c r="H18" s="223">
        <v>0.3</v>
      </c>
      <c r="I18" s="27" t="str">
        <f t="shared" si="1"/>
        <v>OK</v>
      </c>
      <c r="K18" s="34">
        <f>'T6 A1'!D18+'T6 A2'!D18+'ALC T6'!D18</f>
        <v>185000</v>
      </c>
    </row>
    <row r="19" spans="1:11" ht="15">
      <c r="A19" s="185" t="s">
        <v>131</v>
      </c>
      <c r="B19" s="186"/>
      <c r="C19" s="186"/>
      <c r="D19" s="192"/>
      <c r="E19" s="186"/>
      <c r="F19" s="187"/>
      <c r="H19" s="222"/>
      <c r="I19" s="27" t="str">
        <f t="shared" si="1"/>
        <v>OK</v>
      </c>
      <c r="K19" s="34">
        <f>'T6 A1'!D19+'T6 A2'!D19+'ALC T6'!D19</f>
        <v>0</v>
      </c>
    </row>
    <row r="20" spans="1:11" ht="15">
      <c r="A20" s="91" t="s">
        <v>146</v>
      </c>
      <c r="B20" s="66" t="s">
        <v>147</v>
      </c>
      <c r="C20" s="128" t="s">
        <v>22</v>
      </c>
      <c r="D20" s="131">
        <v>45</v>
      </c>
      <c r="E20" s="131">
        <v>15.9</v>
      </c>
      <c r="F20" s="129">
        <f aca="true" t="shared" si="2" ref="F20:F50">ROUND(D20*E20,2)</f>
        <v>715.5</v>
      </c>
      <c r="H20" s="223">
        <v>15.9</v>
      </c>
      <c r="I20" s="27" t="str">
        <f t="shared" si="1"/>
        <v>OK</v>
      </c>
      <c r="K20" s="34">
        <f>'T6 A1'!D20+'T6 A2'!D20+'ALC T6'!D20</f>
        <v>135</v>
      </c>
    </row>
    <row r="21" spans="1:11" ht="15">
      <c r="A21" s="91" t="s">
        <v>35</v>
      </c>
      <c r="B21" s="30" t="s">
        <v>36</v>
      </c>
      <c r="C21" s="128" t="s">
        <v>22</v>
      </c>
      <c r="D21" s="131">
        <v>55</v>
      </c>
      <c r="E21" s="131">
        <v>41.9</v>
      </c>
      <c r="F21" s="129">
        <f t="shared" si="2"/>
        <v>2304.5</v>
      </c>
      <c r="H21" s="223">
        <v>42.67</v>
      </c>
      <c r="I21" s="27" t="str">
        <f t="shared" si="1"/>
        <v>AUMENTAR RUBRO</v>
      </c>
      <c r="K21" s="34">
        <f>'T6 A1'!D21+'T6 A2'!D21+'ALC T6'!D21</f>
        <v>165</v>
      </c>
    </row>
    <row r="22" spans="1:11" ht="15">
      <c r="A22" s="91" t="s">
        <v>148</v>
      </c>
      <c r="B22" s="30" t="s">
        <v>40</v>
      </c>
      <c r="C22" s="128" t="s">
        <v>22</v>
      </c>
      <c r="D22" s="131">
        <v>300</v>
      </c>
      <c r="E22" s="131">
        <v>2.51</v>
      </c>
      <c r="F22" s="129">
        <f t="shared" si="2"/>
        <v>753</v>
      </c>
      <c r="H22" s="222">
        <v>2.51</v>
      </c>
      <c r="I22" s="27" t="str">
        <f t="shared" si="1"/>
        <v>OK</v>
      </c>
      <c r="K22" s="34">
        <f>'T6 A1'!D22+'T6 A2'!D22+'ALC T6'!D22</f>
        <v>900</v>
      </c>
    </row>
    <row r="23" spans="1:11" ht="15">
      <c r="A23" s="91" t="s">
        <v>150</v>
      </c>
      <c r="B23" s="30" t="s">
        <v>41</v>
      </c>
      <c r="C23" s="128" t="s">
        <v>22</v>
      </c>
      <c r="D23" s="131">
        <v>250</v>
      </c>
      <c r="E23" s="131">
        <v>5.78</v>
      </c>
      <c r="F23" s="129">
        <f t="shared" si="2"/>
        <v>1445</v>
      </c>
      <c r="H23" s="222">
        <v>5.78</v>
      </c>
      <c r="I23" s="27" t="str">
        <f t="shared" si="1"/>
        <v>OK</v>
      </c>
      <c r="K23" s="34">
        <f>'T6 A1'!D23+'T6 A2'!D23+'ALC T6'!D23</f>
        <v>750</v>
      </c>
    </row>
    <row r="24" spans="1:11" ht="15">
      <c r="A24" s="91" t="s">
        <v>39</v>
      </c>
      <c r="B24" s="30" t="s">
        <v>188</v>
      </c>
      <c r="C24" s="128" t="s">
        <v>22</v>
      </c>
      <c r="D24" s="131">
        <v>900</v>
      </c>
      <c r="E24" s="131">
        <v>1.4</v>
      </c>
      <c r="F24" s="129">
        <f t="shared" si="2"/>
        <v>1260</v>
      </c>
      <c r="H24" s="222">
        <v>1.4</v>
      </c>
      <c r="I24" s="27" t="str">
        <f t="shared" si="1"/>
        <v>OK</v>
      </c>
      <c r="K24" s="34">
        <f>'T6 A1'!D24+'T6 A2'!D24+'ALC T6'!D24</f>
        <v>2700</v>
      </c>
    </row>
    <row r="25" spans="1:11" ht="25.5">
      <c r="A25" s="87" t="s">
        <v>156</v>
      </c>
      <c r="B25" s="66" t="s">
        <v>157</v>
      </c>
      <c r="C25" s="120" t="s">
        <v>49</v>
      </c>
      <c r="D25" s="121">
        <v>30000</v>
      </c>
      <c r="E25" s="121">
        <v>0.3</v>
      </c>
      <c r="F25" s="129">
        <f t="shared" si="2"/>
        <v>9000</v>
      </c>
      <c r="H25" s="222">
        <v>0.3</v>
      </c>
      <c r="I25" s="27" t="str">
        <f t="shared" si="1"/>
        <v>OK</v>
      </c>
      <c r="K25" s="34">
        <f>'T6 A1'!D25+'T6 A2'!D25+'ALC T6'!D25</f>
        <v>88000</v>
      </c>
    </row>
    <row r="26" spans="1:11" ht="25.5">
      <c r="A26" s="122" t="s">
        <v>66</v>
      </c>
      <c r="B26" s="30" t="s">
        <v>26</v>
      </c>
      <c r="C26" s="8" t="s">
        <v>22</v>
      </c>
      <c r="D26" s="123">
        <v>300</v>
      </c>
      <c r="E26" s="123">
        <v>5.61</v>
      </c>
      <c r="F26" s="129">
        <f t="shared" si="2"/>
        <v>1683</v>
      </c>
      <c r="H26" s="222">
        <v>5.61</v>
      </c>
      <c r="I26" s="27" t="str">
        <f t="shared" si="1"/>
        <v>OK</v>
      </c>
      <c r="K26" s="34">
        <f>'T6 A1'!D26+'T6 A2'!D26+'ALC T6'!D26</f>
        <v>890</v>
      </c>
    </row>
    <row r="27" spans="1:11" ht="38.25">
      <c r="A27" s="91" t="s">
        <v>27</v>
      </c>
      <c r="B27" s="66" t="s">
        <v>153</v>
      </c>
      <c r="C27" s="8" t="s">
        <v>49</v>
      </c>
      <c r="D27" s="123">
        <v>28500</v>
      </c>
      <c r="E27" s="123">
        <v>0.3</v>
      </c>
      <c r="F27" s="129">
        <f t="shared" si="2"/>
        <v>8550</v>
      </c>
      <c r="H27" s="222">
        <v>0.3</v>
      </c>
      <c r="I27" s="27" t="str">
        <f t="shared" si="1"/>
        <v>OK</v>
      </c>
      <c r="K27" s="34">
        <f>'T6 A1'!D27+'T6 A2'!D27+'ALC T6'!D27</f>
        <v>83600</v>
      </c>
    </row>
    <row r="28" spans="1:11" ht="15">
      <c r="A28" s="91" t="s">
        <v>29</v>
      </c>
      <c r="B28" s="30" t="s">
        <v>28</v>
      </c>
      <c r="C28" s="128" t="s">
        <v>22</v>
      </c>
      <c r="D28" s="131">
        <v>5665.15</v>
      </c>
      <c r="E28" s="131">
        <v>11.61</v>
      </c>
      <c r="F28" s="129">
        <f t="shared" si="2"/>
        <v>65772.39</v>
      </c>
      <c r="H28" s="222">
        <v>11.61</v>
      </c>
      <c r="I28" s="27" t="str">
        <f t="shared" si="1"/>
        <v>OK</v>
      </c>
      <c r="K28" s="34">
        <f>'T6 A1'!D28+'T6 A2'!D28+'ALC T6'!D28</f>
        <v>16995.449999999997</v>
      </c>
    </row>
    <row r="29" spans="1:11" ht="15">
      <c r="A29" s="91" t="s">
        <v>27</v>
      </c>
      <c r="B29" s="30" t="s">
        <v>169</v>
      </c>
      <c r="C29" s="128" t="s">
        <v>24</v>
      </c>
      <c r="D29" s="131">
        <v>141628.8</v>
      </c>
      <c r="E29" s="131">
        <v>0.27</v>
      </c>
      <c r="F29" s="129">
        <f t="shared" si="2"/>
        <v>38239.78</v>
      </c>
      <c r="H29" s="222">
        <v>0.27</v>
      </c>
      <c r="I29" s="27" t="str">
        <f t="shared" si="1"/>
        <v>OK</v>
      </c>
      <c r="K29" s="34">
        <f>'T6 A1'!D29+'T6 A2'!D29+'ALC T6'!D29</f>
        <v>424886.39999999997</v>
      </c>
    </row>
    <row r="30" spans="1:11" ht="15">
      <c r="A30" s="91" t="s">
        <v>159</v>
      </c>
      <c r="B30" s="30" t="s">
        <v>33</v>
      </c>
      <c r="C30" s="128" t="s">
        <v>22</v>
      </c>
      <c r="D30" s="131">
        <v>60</v>
      </c>
      <c r="E30" s="131">
        <v>14.42</v>
      </c>
      <c r="F30" s="129">
        <f t="shared" si="2"/>
        <v>865.2</v>
      </c>
      <c r="H30" s="222">
        <v>14.42</v>
      </c>
      <c r="I30" s="27" t="str">
        <f t="shared" si="1"/>
        <v>OK</v>
      </c>
      <c r="K30" s="34">
        <f>'T6 A1'!D30+'T6 A2'!D30+'ALC T6'!D30</f>
        <v>180</v>
      </c>
    </row>
    <row r="31" spans="1:11" ht="15">
      <c r="A31" s="91" t="s">
        <v>27</v>
      </c>
      <c r="B31" s="30" t="s">
        <v>154</v>
      </c>
      <c r="C31" s="128" t="s">
        <v>49</v>
      </c>
      <c r="D31" s="131">
        <v>1500</v>
      </c>
      <c r="E31" s="131">
        <v>0.27</v>
      </c>
      <c r="F31" s="129">
        <f t="shared" si="2"/>
        <v>405</v>
      </c>
      <c r="H31" s="222">
        <v>0.27</v>
      </c>
      <c r="I31" s="27" t="str">
        <f t="shared" si="1"/>
        <v>OK</v>
      </c>
      <c r="K31" s="34">
        <f>'T6 A1'!D31+'T6 A2'!D31+'ALC T6'!D31</f>
        <v>4500</v>
      </c>
    </row>
    <row r="32" spans="1:11" ht="25.5">
      <c r="A32" s="94" t="s">
        <v>164</v>
      </c>
      <c r="B32" s="30" t="s">
        <v>165</v>
      </c>
      <c r="C32" s="128" t="s">
        <v>5</v>
      </c>
      <c r="D32" s="131">
        <v>0</v>
      </c>
      <c r="E32" s="131">
        <v>336.72</v>
      </c>
      <c r="F32" s="129">
        <f t="shared" si="2"/>
        <v>0</v>
      </c>
      <c r="H32" s="222">
        <v>336.72</v>
      </c>
      <c r="I32" s="27" t="str">
        <f t="shared" si="1"/>
        <v>OK</v>
      </c>
      <c r="K32" s="34">
        <f>'T6 A1'!D32+'T6 A2'!D32+'ALC T6'!D32</f>
        <v>0</v>
      </c>
    </row>
    <row r="33" spans="1:11" ht="25.5">
      <c r="A33" s="94" t="s">
        <v>164</v>
      </c>
      <c r="B33" s="30" t="s">
        <v>173</v>
      </c>
      <c r="C33" s="128" t="s">
        <v>5</v>
      </c>
      <c r="D33" s="131">
        <v>32</v>
      </c>
      <c r="E33" s="131">
        <v>604.66</v>
      </c>
      <c r="F33" s="129">
        <f>ROUND(D33*E33,2)</f>
        <v>19349.12</v>
      </c>
      <c r="H33" s="222">
        <v>604.66</v>
      </c>
      <c r="I33" s="27"/>
      <c r="K33" s="34">
        <f>'T6 A1'!D33+'T6 A2'!D33+'ALC T6'!D33</f>
        <v>96</v>
      </c>
    </row>
    <row r="34" spans="1:11" ht="15">
      <c r="A34" s="94" t="s">
        <v>46</v>
      </c>
      <c r="B34" s="30" t="s">
        <v>47</v>
      </c>
      <c r="C34" s="128" t="s">
        <v>22</v>
      </c>
      <c r="D34" s="131">
        <v>20</v>
      </c>
      <c r="E34" s="131">
        <v>12</v>
      </c>
      <c r="F34" s="129">
        <f t="shared" si="2"/>
        <v>240</v>
      </c>
      <c r="H34" s="222">
        <v>12</v>
      </c>
      <c r="I34" s="27" t="str">
        <f aca="true" t="shared" si="3" ref="I34:I50">IF(E34=H34,"OK","AUMENTAR RUBRO")</f>
        <v>OK</v>
      </c>
      <c r="K34" s="34">
        <f>'T6 A1'!D34+'T6 A2'!D34+'ALC T6'!D34</f>
        <v>60</v>
      </c>
    </row>
    <row r="35" spans="1:11" ht="15">
      <c r="A35" s="91" t="s">
        <v>27</v>
      </c>
      <c r="B35" s="30" t="s">
        <v>155</v>
      </c>
      <c r="C35" s="128" t="s">
        <v>49</v>
      </c>
      <c r="D35" s="131">
        <v>2000</v>
      </c>
      <c r="E35" s="131">
        <v>0.27</v>
      </c>
      <c r="F35" s="129">
        <f t="shared" si="2"/>
        <v>540</v>
      </c>
      <c r="H35" s="222">
        <v>0.27</v>
      </c>
      <c r="I35" s="27" t="str">
        <f t="shared" si="3"/>
        <v>OK</v>
      </c>
      <c r="K35" s="34">
        <f>'T6 A1'!D35+'T6 A2'!D35+'ALC T6'!D35</f>
        <v>6000</v>
      </c>
    </row>
    <row r="36" spans="1:11" ht="25.5">
      <c r="A36" s="30" t="s">
        <v>142</v>
      </c>
      <c r="B36" s="30" t="s">
        <v>83</v>
      </c>
      <c r="C36" s="128" t="s">
        <v>22</v>
      </c>
      <c r="D36" s="131">
        <v>55</v>
      </c>
      <c r="E36" s="131">
        <v>207.98</v>
      </c>
      <c r="F36" s="129">
        <f t="shared" si="2"/>
        <v>11438.9</v>
      </c>
      <c r="H36" s="222">
        <v>207.98</v>
      </c>
      <c r="I36" s="27" t="str">
        <f t="shared" si="3"/>
        <v>OK</v>
      </c>
      <c r="K36" s="34">
        <f>'T6 A1'!D36+'T6 A2'!D36+'ALC T6'!D36</f>
        <v>165</v>
      </c>
    </row>
    <row r="37" spans="1:11" ht="25.5">
      <c r="A37" s="122" t="s">
        <v>45</v>
      </c>
      <c r="B37" s="30" t="s">
        <v>70</v>
      </c>
      <c r="C37" s="8" t="s">
        <v>71</v>
      </c>
      <c r="D37" s="123">
        <v>0</v>
      </c>
      <c r="E37" s="123">
        <v>2</v>
      </c>
      <c r="F37" s="129">
        <f t="shared" si="2"/>
        <v>0</v>
      </c>
      <c r="H37" s="223">
        <v>2</v>
      </c>
      <c r="I37" s="27" t="str">
        <f t="shared" si="3"/>
        <v>OK</v>
      </c>
      <c r="K37" s="34">
        <f>'T6 A1'!D37+'T6 A2'!D37+'ALC T6'!D37</f>
        <v>0</v>
      </c>
    </row>
    <row r="38" spans="1:11" ht="15">
      <c r="A38" s="30" t="s">
        <v>88</v>
      </c>
      <c r="B38" s="30" t="s">
        <v>166</v>
      </c>
      <c r="C38" s="120" t="s">
        <v>22</v>
      </c>
      <c r="D38" s="121">
        <v>70</v>
      </c>
      <c r="E38" s="133">
        <v>16.04</v>
      </c>
      <c r="F38" s="129">
        <f t="shared" si="2"/>
        <v>1122.8</v>
      </c>
      <c r="H38" s="223">
        <v>16.04</v>
      </c>
      <c r="I38" s="27" t="str">
        <f t="shared" si="3"/>
        <v>OK</v>
      </c>
      <c r="K38" s="34">
        <f>'T6 A1'!D38+'T6 A2'!D38+'ALC T6'!D38</f>
        <v>210</v>
      </c>
    </row>
    <row r="39" spans="1:11" ht="15">
      <c r="A39" s="91" t="s">
        <v>51</v>
      </c>
      <c r="B39" s="66" t="s">
        <v>171</v>
      </c>
      <c r="C39" s="120" t="s">
        <v>49</v>
      </c>
      <c r="D39" s="121">
        <v>7000</v>
      </c>
      <c r="E39" s="121">
        <v>0.27</v>
      </c>
      <c r="F39" s="129">
        <f t="shared" si="2"/>
        <v>1890</v>
      </c>
      <c r="H39" s="223">
        <v>0.27</v>
      </c>
      <c r="I39" s="27" t="str">
        <f t="shared" si="3"/>
        <v>OK</v>
      </c>
      <c r="K39" s="34">
        <f>'T6 A1'!D39+'T6 A2'!D39+'ALC T6'!D39</f>
        <v>21000</v>
      </c>
    </row>
    <row r="40" spans="1:11" ht="15">
      <c r="A40" s="122" t="s">
        <v>42</v>
      </c>
      <c r="B40" s="30" t="s">
        <v>43</v>
      </c>
      <c r="C40" s="8" t="s">
        <v>22</v>
      </c>
      <c r="D40" s="123">
        <v>45</v>
      </c>
      <c r="E40" s="131">
        <v>56.4</v>
      </c>
      <c r="F40" s="129">
        <f t="shared" si="2"/>
        <v>2538</v>
      </c>
      <c r="H40" s="223">
        <v>56.4</v>
      </c>
      <c r="I40" s="27" t="str">
        <f t="shared" si="3"/>
        <v>OK</v>
      </c>
      <c r="K40" s="34">
        <f>'T6 A1'!D40+'T6 A2'!D40+'ALC T6'!D40</f>
        <v>135</v>
      </c>
    </row>
    <row r="41" spans="1:11" ht="15">
      <c r="A41" s="122" t="s">
        <v>51</v>
      </c>
      <c r="B41" s="30" t="s">
        <v>158</v>
      </c>
      <c r="C41" s="8" t="s">
        <v>49</v>
      </c>
      <c r="D41" s="123">
        <v>4275</v>
      </c>
      <c r="E41" s="123">
        <v>0.27</v>
      </c>
      <c r="F41" s="129">
        <f t="shared" si="2"/>
        <v>1154.25</v>
      </c>
      <c r="H41" s="223">
        <v>0.27</v>
      </c>
      <c r="I41" s="27" t="str">
        <f t="shared" si="3"/>
        <v>OK</v>
      </c>
      <c r="K41" s="34">
        <f>'T6 A1'!D41+'T6 A2'!D41+'ALC T6'!D41</f>
        <v>12825</v>
      </c>
    </row>
    <row r="42" spans="1:11" ht="25.5">
      <c r="A42" s="131" t="s">
        <v>67</v>
      </c>
      <c r="B42" s="30" t="s">
        <v>132</v>
      </c>
      <c r="C42" s="8" t="s">
        <v>22</v>
      </c>
      <c r="D42" s="123">
        <v>0</v>
      </c>
      <c r="E42" s="123">
        <v>7.28</v>
      </c>
      <c r="F42" s="129">
        <f t="shared" si="2"/>
        <v>0</v>
      </c>
      <c r="H42" s="223">
        <v>7.64</v>
      </c>
      <c r="I42" s="27" t="str">
        <f t="shared" si="3"/>
        <v>AUMENTAR RUBRO</v>
      </c>
      <c r="K42" s="34">
        <f>'T6 A1'!D42+'T6 A2'!D42+'ALC T6'!D42</f>
        <v>0</v>
      </c>
    </row>
    <row r="43" spans="1:11" ht="38.25">
      <c r="A43" s="91" t="s">
        <v>133</v>
      </c>
      <c r="B43" s="30" t="s">
        <v>163</v>
      </c>
      <c r="C43" s="128" t="s">
        <v>22</v>
      </c>
      <c r="D43" s="131">
        <v>12</v>
      </c>
      <c r="E43" s="133">
        <v>180.89</v>
      </c>
      <c r="F43" s="129">
        <f t="shared" si="2"/>
        <v>2170.68</v>
      </c>
      <c r="H43" s="223">
        <v>180.89</v>
      </c>
      <c r="I43" s="27" t="str">
        <f t="shared" si="3"/>
        <v>OK</v>
      </c>
      <c r="K43" s="34">
        <f>'T6 A1'!D43+'T6 A2'!D43+'ALC T6'!D43</f>
        <v>36</v>
      </c>
    </row>
    <row r="44" spans="1:11" ht="15">
      <c r="A44" s="122" t="s">
        <v>59</v>
      </c>
      <c r="B44" s="30" t="s">
        <v>60</v>
      </c>
      <c r="C44" s="8" t="s">
        <v>22</v>
      </c>
      <c r="D44" s="123"/>
      <c r="E44" s="133">
        <v>125.96</v>
      </c>
      <c r="F44" s="129">
        <f t="shared" si="2"/>
        <v>0</v>
      </c>
      <c r="H44" s="222">
        <v>125.96</v>
      </c>
      <c r="I44" s="27" t="str">
        <f t="shared" si="3"/>
        <v>OK</v>
      </c>
      <c r="K44" s="34">
        <f>'T6 A1'!D44+'T6 A2'!D44+'ALC T6'!D44</f>
        <v>0</v>
      </c>
    </row>
    <row r="45" spans="1:11" ht="15">
      <c r="A45" s="91" t="s">
        <v>160</v>
      </c>
      <c r="B45" s="30" t="s">
        <v>161</v>
      </c>
      <c r="C45" s="128" t="s">
        <v>22</v>
      </c>
      <c r="D45" s="131">
        <v>22.5</v>
      </c>
      <c r="E45" s="131">
        <v>159.02</v>
      </c>
      <c r="F45" s="129">
        <f t="shared" si="2"/>
        <v>3577.95</v>
      </c>
      <c r="H45" s="223">
        <v>159.02</v>
      </c>
      <c r="I45" s="27" t="str">
        <f t="shared" si="3"/>
        <v>OK</v>
      </c>
      <c r="K45" s="34">
        <f>'T6 A1'!D45+'T6 A2'!D45+'ALC T6'!D45</f>
        <v>67.5</v>
      </c>
    </row>
    <row r="46" spans="1:11" ht="15">
      <c r="A46" s="91" t="s">
        <v>30</v>
      </c>
      <c r="B46" s="30" t="s">
        <v>31</v>
      </c>
      <c r="C46" s="128" t="s">
        <v>32</v>
      </c>
      <c r="D46" s="131">
        <v>450</v>
      </c>
      <c r="E46" s="131">
        <v>0.53</v>
      </c>
      <c r="F46" s="129">
        <f t="shared" si="2"/>
        <v>238.5</v>
      </c>
      <c r="H46" s="223">
        <v>0.53</v>
      </c>
      <c r="I46" s="27" t="str">
        <f t="shared" si="3"/>
        <v>OK</v>
      </c>
      <c r="K46" s="34">
        <f>'T6 A1'!D46+'T6 A2'!D46+'ALC T6'!D46</f>
        <v>1350</v>
      </c>
    </row>
    <row r="47" spans="1:11" ht="25.5">
      <c r="A47" s="30" t="s">
        <v>48</v>
      </c>
      <c r="B47" s="30" t="s">
        <v>187</v>
      </c>
      <c r="C47" s="8" t="s">
        <v>34</v>
      </c>
      <c r="D47" s="123">
        <v>0</v>
      </c>
      <c r="E47" s="123">
        <v>20.27</v>
      </c>
      <c r="F47" s="129">
        <f t="shared" si="2"/>
        <v>0</v>
      </c>
      <c r="H47" s="223">
        <v>20.27</v>
      </c>
      <c r="I47" s="27" t="str">
        <f t="shared" si="3"/>
        <v>OK</v>
      </c>
      <c r="K47" s="34">
        <f>'T6 A1'!D47+'T6 A2'!D47+'ALC T6'!D47</f>
        <v>0</v>
      </c>
    </row>
    <row r="48" spans="1:11" ht="25.5">
      <c r="A48" s="91" t="s">
        <v>50</v>
      </c>
      <c r="B48" s="66" t="s">
        <v>152</v>
      </c>
      <c r="C48" s="128" t="s">
        <v>49</v>
      </c>
      <c r="D48" s="131">
        <v>2137.5</v>
      </c>
      <c r="E48" s="131">
        <v>0.3</v>
      </c>
      <c r="F48" s="129">
        <f t="shared" si="2"/>
        <v>641.25</v>
      </c>
      <c r="H48" s="223">
        <v>0.3</v>
      </c>
      <c r="I48" s="27" t="str">
        <f t="shared" si="3"/>
        <v>OK</v>
      </c>
      <c r="K48" s="34">
        <f>'T6 A1'!D48+'T6 A2'!D48+'ALC T6'!D48</f>
        <v>6412.5</v>
      </c>
    </row>
    <row r="49" spans="1:11" ht="15">
      <c r="A49" s="94" t="s">
        <v>52</v>
      </c>
      <c r="B49" s="30" t="s">
        <v>168</v>
      </c>
      <c r="C49" s="128" t="s">
        <v>5</v>
      </c>
      <c r="D49" s="131">
        <v>120</v>
      </c>
      <c r="E49" s="131">
        <v>1.47</v>
      </c>
      <c r="F49" s="129">
        <f t="shared" si="2"/>
        <v>176.4</v>
      </c>
      <c r="H49" s="223">
        <v>1.47</v>
      </c>
      <c r="I49" s="27" t="str">
        <f t="shared" si="3"/>
        <v>OK</v>
      </c>
      <c r="K49" s="34">
        <f>'T6 A1'!D49+'T6 A2'!D49+'ALC T6'!D49</f>
        <v>360</v>
      </c>
    </row>
    <row r="50" spans="1:11" ht="15">
      <c r="A50" s="91" t="s">
        <v>37</v>
      </c>
      <c r="B50" s="30" t="s">
        <v>174</v>
      </c>
      <c r="C50" s="8" t="s">
        <v>38</v>
      </c>
      <c r="D50" s="123">
        <v>6</v>
      </c>
      <c r="E50" s="131">
        <v>290.1</v>
      </c>
      <c r="F50" s="129">
        <f t="shared" si="2"/>
        <v>1740.6</v>
      </c>
      <c r="H50" s="222">
        <v>290.1</v>
      </c>
      <c r="I50" s="27" t="str">
        <f t="shared" si="3"/>
        <v>OK</v>
      </c>
      <c r="K50" s="34">
        <f>'T6 A1'!D50+'T6 A2'!D50+'ALC T6'!D50</f>
        <v>18</v>
      </c>
    </row>
    <row r="51" spans="1:6" ht="15">
      <c r="A51" s="91"/>
      <c r="B51" s="93"/>
      <c r="C51" s="128"/>
      <c r="D51" s="131"/>
      <c r="E51" s="131"/>
      <c r="F51" s="129"/>
    </row>
    <row r="52" spans="1:6" ht="15">
      <c r="A52" s="91"/>
      <c r="B52" s="93"/>
      <c r="C52" s="128"/>
      <c r="D52" s="131"/>
      <c r="E52" s="131"/>
      <c r="F52" s="129"/>
    </row>
    <row r="53" spans="1:6" ht="15">
      <c r="A53" s="206"/>
      <c r="B53" s="92"/>
      <c r="C53" s="207"/>
      <c r="D53" s="97"/>
      <c r="E53" s="97"/>
      <c r="F53" s="97"/>
    </row>
    <row r="54" spans="1:11" ht="15">
      <c r="A54" s="57"/>
      <c r="B54" s="57"/>
      <c r="C54" s="57"/>
      <c r="D54" s="177" t="s">
        <v>53</v>
      </c>
      <c r="E54" s="178"/>
      <c r="F54" s="151">
        <f>SUM(F12:F51)</f>
        <v>236788.96999999997</v>
      </c>
      <c r="J54" s="90"/>
      <c r="K54" s="82">
        <f>'T6 A1'!F54+'T6 A2'!F54+'ALC T6'!F54</f>
        <v>707829.8099999999</v>
      </c>
    </row>
    <row r="55" spans="1:6" ht="15">
      <c r="A55" s="56"/>
      <c r="B55" s="67"/>
      <c r="C55" s="68"/>
      <c r="F55" s="59"/>
    </row>
    <row r="57" ht="15">
      <c r="K57" s="82">
        <f>+'ALC T1'!F54+'ALC T2'!F54+'ALC T4'!K54+'ALC T6'!K54</f>
        <v>3388818.39</v>
      </c>
    </row>
  </sheetData>
  <sheetProtection/>
  <mergeCells count="6">
    <mergeCell ref="A1:F1"/>
    <mergeCell ref="A2:F2"/>
    <mergeCell ref="A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24" sqref="C24"/>
    </sheetView>
  </sheetViews>
  <sheetFormatPr defaultColWidth="8.8515625" defaultRowHeight="15"/>
  <cols>
    <col min="1" max="1" width="6.00390625" style="323" customWidth="1"/>
    <col min="2" max="2" width="12.7109375" style="255" customWidth="1"/>
    <col min="3" max="3" width="50.8515625" style="255" customWidth="1"/>
    <col min="4" max="5" width="8.8515625" style="323" customWidth="1"/>
    <col min="6" max="16384" width="8.8515625" style="255" customWidth="1"/>
  </cols>
  <sheetData>
    <row r="1" spans="2:7" ht="11.25">
      <c r="B1" s="358" t="s">
        <v>0</v>
      </c>
      <c r="C1" s="358"/>
      <c r="D1" s="358"/>
      <c r="E1" s="358"/>
      <c r="F1" s="358"/>
      <c r="G1" s="358"/>
    </row>
    <row r="2" spans="2:7" ht="11.25">
      <c r="B2" s="359" t="s">
        <v>1</v>
      </c>
      <c r="C2" s="359"/>
      <c r="D2" s="359"/>
      <c r="E2" s="359"/>
      <c r="F2" s="359"/>
      <c r="G2" s="359"/>
    </row>
    <row r="3" spans="2:7" ht="11.25">
      <c r="B3" s="371" t="s">
        <v>54</v>
      </c>
      <c r="C3" s="371"/>
      <c r="D3" s="371"/>
      <c r="E3" s="371"/>
      <c r="F3" s="371"/>
      <c r="G3" s="371"/>
    </row>
    <row r="4" spans="2:7" ht="12">
      <c r="B4" s="289" t="s">
        <v>2</v>
      </c>
      <c r="C4" s="437" t="s">
        <v>55</v>
      </c>
      <c r="D4" s="437"/>
      <c r="E4" s="437"/>
      <c r="F4" s="437"/>
      <c r="G4" s="437"/>
    </row>
    <row r="5" spans="2:7" ht="12">
      <c r="B5" s="289" t="s">
        <v>56</v>
      </c>
      <c r="C5" s="435" t="s">
        <v>105</v>
      </c>
      <c r="D5" s="435"/>
      <c r="E5" s="435"/>
      <c r="F5" s="435"/>
      <c r="G5" s="435"/>
    </row>
    <row r="6" spans="2:7" ht="12">
      <c r="B6" s="289" t="s">
        <v>3</v>
      </c>
      <c r="C6" s="292" t="s">
        <v>193</v>
      </c>
      <c r="D6" s="407"/>
      <c r="E6" s="407"/>
      <c r="F6" s="292"/>
      <c r="G6" s="292"/>
    </row>
    <row r="7" spans="2:7" ht="12">
      <c r="B7" s="289" t="s">
        <v>4</v>
      </c>
      <c r="C7" s="292" t="s">
        <v>106</v>
      </c>
      <c r="D7" s="407"/>
      <c r="E7" s="407"/>
      <c r="F7" s="292"/>
      <c r="G7" s="438"/>
    </row>
    <row r="8" spans="2:7" ht="24">
      <c r="B8" s="289" t="s">
        <v>6</v>
      </c>
      <c r="C8" s="435" t="s">
        <v>107</v>
      </c>
      <c r="D8" s="435"/>
      <c r="E8" s="435"/>
      <c r="F8" s="435"/>
      <c r="G8" s="435"/>
    </row>
    <row r="9" spans="2:7" ht="12">
      <c r="B9" s="289" t="s">
        <v>7</v>
      </c>
      <c r="C9" s="292" t="s">
        <v>8</v>
      </c>
      <c r="D9" s="407"/>
      <c r="E9" s="407"/>
      <c r="F9" s="292"/>
      <c r="G9" s="438"/>
    </row>
    <row r="11" spans="2:4" ht="11.25">
      <c r="B11" s="335" t="s">
        <v>215</v>
      </c>
      <c r="C11" s="335"/>
      <c r="D11" s="335"/>
    </row>
    <row r="13" spans="1:7" ht="11.25">
      <c r="A13" s="257" t="s">
        <v>216</v>
      </c>
      <c r="B13" s="257" t="s">
        <v>257</v>
      </c>
      <c r="C13" s="257" t="s">
        <v>10</v>
      </c>
      <c r="D13" s="257" t="s">
        <v>11</v>
      </c>
      <c r="E13" s="257" t="s">
        <v>12</v>
      </c>
      <c r="F13" s="258" t="s">
        <v>13</v>
      </c>
      <c r="G13" s="258" t="s">
        <v>90</v>
      </c>
    </row>
    <row r="14" spans="1:7" ht="11.25">
      <c r="A14" s="402"/>
      <c r="B14" s="259"/>
      <c r="C14" s="259" t="s">
        <v>305</v>
      </c>
      <c r="D14" s="264"/>
      <c r="E14" s="421"/>
      <c r="F14" s="422"/>
      <c r="G14" s="260"/>
    </row>
    <row r="15" spans="1:7" ht="11.25">
      <c r="A15" s="402"/>
      <c r="B15" s="259"/>
      <c r="C15" s="259" t="s">
        <v>306</v>
      </c>
      <c r="D15" s="264"/>
      <c r="E15" s="421"/>
      <c r="F15" s="422"/>
      <c r="G15" s="260"/>
    </row>
    <row r="16" spans="1:7" ht="11.25">
      <c r="A16" s="257">
        <v>1</v>
      </c>
      <c r="B16" s="261" t="s">
        <v>35</v>
      </c>
      <c r="C16" s="283" t="s">
        <v>287</v>
      </c>
      <c r="D16" s="261" t="s">
        <v>22</v>
      </c>
      <c r="E16" s="423">
        <v>15</v>
      </c>
      <c r="F16" s="424"/>
      <c r="G16" s="263"/>
    </row>
    <row r="17" spans="1:7" ht="11.25">
      <c r="A17" s="257">
        <v>2</v>
      </c>
      <c r="B17" s="261" t="s">
        <v>45</v>
      </c>
      <c r="C17" s="283" t="s">
        <v>231</v>
      </c>
      <c r="D17" s="261" t="s">
        <v>232</v>
      </c>
      <c r="E17" s="423">
        <v>2500</v>
      </c>
      <c r="F17" s="424"/>
      <c r="G17" s="263"/>
    </row>
    <row r="18" spans="1:7" ht="11.25" customHeight="1">
      <c r="A18" s="257">
        <v>3</v>
      </c>
      <c r="B18" s="261" t="s">
        <v>108</v>
      </c>
      <c r="C18" s="283" t="s">
        <v>307</v>
      </c>
      <c r="D18" s="261" t="s">
        <v>22</v>
      </c>
      <c r="E18" s="423">
        <v>20</v>
      </c>
      <c r="F18" s="424"/>
      <c r="G18" s="263"/>
    </row>
    <row r="19" spans="1:7" ht="11.25">
      <c r="A19" s="402"/>
      <c r="B19" s="264"/>
      <c r="C19" s="270" t="s">
        <v>109</v>
      </c>
      <c r="D19" s="264"/>
      <c r="E19" s="421"/>
      <c r="F19" s="422"/>
      <c r="G19" s="260"/>
    </row>
    <row r="20" spans="1:7" ht="11.25">
      <c r="A20" s="257">
        <v>4</v>
      </c>
      <c r="B20" s="261" t="s">
        <v>110</v>
      </c>
      <c r="C20" s="283" t="s">
        <v>308</v>
      </c>
      <c r="D20" s="261" t="s">
        <v>309</v>
      </c>
      <c r="E20" s="423">
        <v>22500</v>
      </c>
      <c r="F20" s="424"/>
      <c r="G20" s="263"/>
    </row>
    <row r="21" spans="1:7" ht="22.5">
      <c r="A21" s="257">
        <v>5</v>
      </c>
      <c r="B21" s="261" t="s">
        <v>111</v>
      </c>
      <c r="C21" s="283" t="s">
        <v>310</v>
      </c>
      <c r="D21" s="261" t="s">
        <v>19</v>
      </c>
      <c r="E21" s="423">
        <v>50</v>
      </c>
      <c r="F21" s="424"/>
      <c r="G21" s="263"/>
    </row>
    <row r="22" spans="1:7" ht="11.25">
      <c r="A22" s="257">
        <v>6</v>
      </c>
      <c r="B22" s="261" t="s">
        <v>45</v>
      </c>
      <c r="C22" s="283" t="s">
        <v>231</v>
      </c>
      <c r="D22" s="261" t="s">
        <v>232</v>
      </c>
      <c r="E22" s="423">
        <v>1500</v>
      </c>
      <c r="F22" s="424"/>
      <c r="G22" s="263"/>
    </row>
    <row r="23" spans="1:7" ht="11.25">
      <c r="A23" s="257">
        <v>7</v>
      </c>
      <c r="B23" s="261" t="s">
        <v>150</v>
      </c>
      <c r="C23" s="283" t="s">
        <v>226</v>
      </c>
      <c r="D23" s="261" t="s">
        <v>22</v>
      </c>
      <c r="E23" s="423">
        <v>300</v>
      </c>
      <c r="F23" s="424"/>
      <c r="G23" s="263"/>
    </row>
    <row r="24" spans="1:7" ht="22.5">
      <c r="A24" s="257">
        <v>8</v>
      </c>
      <c r="B24" s="261" t="s">
        <v>133</v>
      </c>
      <c r="C24" s="283" t="s">
        <v>234</v>
      </c>
      <c r="D24" s="261" t="s">
        <v>22</v>
      </c>
      <c r="E24" s="423">
        <v>32</v>
      </c>
      <c r="F24" s="424"/>
      <c r="G24" s="263"/>
    </row>
    <row r="25" spans="1:7" ht="11.25">
      <c r="A25" s="257">
        <v>9</v>
      </c>
      <c r="B25" s="261" t="s">
        <v>86</v>
      </c>
      <c r="C25" s="283" t="s">
        <v>233</v>
      </c>
      <c r="D25" s="261" t="s">
        <v>5</v>
      </c>
      <c r="E25" s="423">
        <v>14</v>
      </c>
      <c r="F25" s="424"/>
      <c r="G25" s="263"/>
    </row>
    <row r="26" spans="1:7" ht="11.25">
      <c r="A26" s="257">
        <v>10</v>
      </c>
      <c r="B26" s="261" t="s">
        <v>311</v>
      </c>
      <c r="C26" s="283" t="s">
        <v>312</v>
      </c>
      <c r="D26" s="261" t="s">
        <v>5</v>
      </c>
      <c r="E26" s="423">
        <v>35</v>
      </c>
      <c r="F26" s="424"/>
      <c r="G26" s="263"/>
    </row>
    <row r="27" spans="1:7" ht="11.25">
      <c r="A27" s="257"/>
      <c r="B27" s="258"/>
      <c r="C27" s="258"/>
      <c r="D27" s="264" t="s">
        <v>53</v>
      </c>
      <c r="E27" s="264"/>
      <c r="F27" s="425"/>
      <c r="G27" s="260"/>
    </row>
    <row r="29" ht="11.25">
      <c r="B29" s="256"/>
    </row>
  </sheetData>
  <sheetProtection/>
  <mergeCells count="7">
    <mergeCell ref="B11:D11"/>
    <mergeCell ref="B1:G1"/>
    <mergeCell ref="B2:G2"/>
    <mergeCell ref="B3:G3"/>
    <mergeCell ref="C4:G4"/>
    <mergeCell ref="C5:G5"/>
    <mergeCell ref="C8:G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H23"/>
  <sheetViews>
    <sheetView zoomScalePageLayoutView="0" workbookViewId="0" topLeftCell="A4">
      <selection activeCell="E15" sqref="E15"/>
    </sheetView>
  </sheetViews>
  <sheetFormatPr defaultColWidth="11.421875" defaultRowHeight="15"/>
  <cols>
    <col min="1" max="1" width="12.140625" style="50" bestFit="1" customWidth="1"/>
    <col min="2" max="2" width="40.8515625" style="50" customWidth="1"/>
    <col min="3" max="6" width="12.7109375" style="50" customWidth="1"/>
    <col min="7" max="16384" width="11.421875" style="50" customWidth="1"/>
  </cols>
  <sheetData>
    <row r="1" spans="1:6" ht="12.75">
      <c r="A1" s="343" t="s">
        <v>0</v>
      </c>
      <c r="B1" s="343"/>
      <c r="C1" s="343"/>
      <c r="D1" s="343"/>
      <c r="E1" s="343"/>
      <c r="F1" s="343"/>
    </row>
    <row r="2" spans="1:6" ht="12.75">
      <c r="A2" s="344" t="s">
        <v>1</v>
      </c>
      <c r="B2" s="344"/>
      <c r="C2" s="344"/>
      <c r="D2" s="344"/>
      <c r="E2" s="344"/>
      <c r="F2" s="344"/>
    </row>
    <row r="3" spans="1:6" ht="12.75">
      <c r="A3" s="345" t="s">
        <v>54</v>
      </c>
      <c r="B3" s="345"/>
      <c r="C3" s="345"/>
      <c r="D3" s="345"/>
      <c r="E3" s="345"/>
      <c r="F3" s="345"/>
    </row>
    <row r="4" spans="1:6" ht="15" customHeight="1">
      <c r="A4" s="53" t="s">
        <v>2</v>
      </c>
      <c r="B4" s="346" t="s">
        <v>55</v>
      </c>
      <c r="C4" s="346"/>
      <c r="D4" s="346"/>
      <c r="E4" s="346"/>
      <c r="F4" s="346"/>
    </row>
    <row r="5" spans="1:6" ht="15" customHeight="1">
      <c r="A5" s="53" t="s">
        <v>56</v>
      </c>
      <c r="B5" s="375" t="s">
        <v>101</v>
      </c>
      <c r="C5" s="375"/>
      <c r="D5" s="375"/>
      <c r="E5" s="375"/>
      <c r="F5" s="375"/>
    </row>
    <row r="6" spans="1:6" ht="15" customHeight="1">
      <c r="A6" s="53" t="s">
        <v>3</v>
      </c>
      <c r="B6" s="347" t="s">
        <v>136</v>
      </c>
      <c r="C6" s="347"/>
      <c r="D6" s="347"/>
      <c r="E6" s="347"/>
      <c r="F6" s="347"/>
    </row>
    <row r="7" spans="1:6" ht="12.75">
      <c r="A7" s="53" t="s">
        <v>4</v>
      </c>
      <c r="B7" s="54" t="s">
        <v>135</v>
      </c>
      <c r="C7" s="58"/>
      <c r="D7" s="54"/>
      <c r="E7" s="54"/>
      <c r="F7" s="59"/>
    </row>
    <row r="8" spans="1:6" ht="25.5">
      <c r="A8" s="53" t="s">
        <v>6</v>
      </c>
      <c r="B8" s="54"/>
      <c r="C8" s="58"/>
      <c r="D8" s="54"/>
      <c r="E8" s="54"/>
      <c r="F8" s="59"/>
    </row>
    <row r="9" spans="1:6" ht="12.75">
      <c r="A9" s="53" t="s">
        <v>7</v>
      </c>
      <c r="B9" s="60" t="s">
        <v>8</v>
      </c>
      <c r="C9" s="58"/>
      <c r="D9" s="54"/>
      <c r="E9" s="54"/>
      <c r="F9" s="59"/>
    </row>
    <row r="10" spans="1:6" ht="12.75">
      <c r="A10" s="32" t="s">
        <v>9</v>
      </c>
      <c r="B10" s="63" t="s">
        <v>10</v>
      </c>
      <c r="C10" s="47" t="s">
        <v>11</v>
      </c>
      <c r="D10" s="33" t="s">
        <v>12</v>
      </c>
      <c r="E10" s="33" t="s">
        <v>13</v>
      </c>
      <c r="F10" s="35" t="s">
        <v>14</v>
      </c>
    </row>
    <row r="11" spans="1:6" ht="12.75">
      <c r="A11" s="45" t="s">
        <v>134</v>
      </c>
      <c r="B11" s="36"/>
      <c r="C11" s="36"/>
      <c r="D11" s="36"/>
      <c r="E11" s="36"/>
      <c r="F11" s="37"/>
    </row>
    <row r="12" spans="1:6" ht="12.75">
      <c r="A12" s="31" t="s">
        <v>15</v>
      </c>
      <c r="B12" s="29" t="s">
        <v>16</v>
      </c>
      <c r="C12" s="117" t="s">
        <v>17</v>
      </c>
      <c r="D12" s="118">
        <v>3.49</v>
      </c>
      <c r="E12" s="118">
        <v>399.09</v>
      </c>
      <c r="F12" s="119">
        <f>ROUND(D12*E12,2)</f>
        <v>1392.82</v>
      </c>
    </row>
    <row r="13" spans="1:6" ht="25.5">
      <c r="A13" s="118" t="s">
        <v>67</v>
      </c>
      <c r="B13" s="29" t="s">
        <v>132</v>
      </c>
      <c r="C13" s="117" t="s">
        <v>22</v>
      </c>
      <c r="D13" s="118">
        <v>3495</v>
      </c>
      <c r="E13" s="78">
        <v>7.28</v>
      </c>
      <c r="F13" s="119">
        <f>ROUND(D13*E13,2)</f>
        <v>25443.6</v>
      </c>
    </row>
    <row r="14" spans="1:6" ht="25.5">
      <c r="A14" s="87" t="s">
        <v>156</v>
      </c>
      <c r="B14" s="65" t="s">
        <v>157</v>
      </c>
      <c r="C14" s="33" t="s">
        <v>24</v>
      </c>
      <c r="D14" s="34">
        <f>+D13*10</f>
        <v>34950</v>
      </c>
      <c r="E14" s="34">
        <v>0.37</v>
      </c>
      <c r="F14" s="119">
        <f>ROUND(D14*E14,2)</f>
        <v>12931.5</v>
      </c>
    </row>
    <row r="15" spans="1:6" s="57" customFormat="1" ht="38.25">
      <c r="A15" s="213" t="s">
        <v>133</v>
      </c>
      <c r="B15" s="214" t="s">
        <v>163</v>
      </c>
      <c r="C15" s="215" t="s">
        <v>22</v>
      </c>
      <c r="D15" s="216">
        <v>5694</v>
      </c>
      <c r="E15" s="216">
        <v>180.89</v>
      </c>
      <c r="F15" s="119">
        <f>ROUND(D15*E15,2)</f>
        <v>1029987.66</v>
      </c>
    </row>
    <row r="16" spans="1:7" ht="12.75">
      <c r="A16" s="124"/>
      <c r="B16" s="124"/>
      <c r="C16" s="124"/>
      <c r="D16" s="124"/>
      <c r="E16" s="124"/>
      <c r="F16" s="124"/>
      <c r="G16" s="48"/>
    </row>
    <row r="17" spans="1:6" ht="12.75">
      <c r="A17" s="218"/>
      <c r="B17" s="219"/>
      <c r="C17" s="112"/>
      <c r="D17" s="113"/>
      <c r="E17" s="113"/>
      <c r="F17" s="220"/>
    </row>
    <row r="18" spans="1:6" ht="12.75">
      <c r="A18" s="31"/>
      <c r="B18" s="32"/>
      <c r="C18" s="33"/>
      <c r="D18" s="34"/>
      <c r="E18" s="34"/>
      <c r="F18" s="35"/>
    </row>
    <row r="19" spans="1:6" ht="12.75">
      <c r="A19" s="31"/>
      <c r="B19" s="32"/>
      <c r="C19" s="33"/>
      <c r="D19" s="34"/>
      <c r="E19" s="34"/>
      <c r="F19" s="35"/>
    </row>
    <row r="20" spans="1:6" ht="12.75">
      <c r="A20" s="31"/>
      <c r="B20" s="32"/>
      <c r="C20" s="33"/>
      <c r="D20" s="34"/>
      <c r="E20" s="34"/>
      <c r="F20" s="35"/>
    </row>
    <row r="21" spans="1:8" ht="12.75">
      <c r="A21" s="38"/>
      <c r="B21" s="39"/>
      <c r="C21" s="40"/>
      <c r="D21" s="341" t="s">
        <v>53</v>
      </c>
      <c r="E21" s="342"/>
      <c r="F21" s="41">
        <f>SUM(F12:F20)</f>
        <v>1069755.58</v>
      </c>
      <c r="H21" s="90"/>
    </row>
    <row r="22" spans="1:6" ht="12.75">
      <c r="A22" s="56"/>
      <c r="B22" s="67"/>
      <c r="C22" s="68"/>
      <c r="F22" s="59"/>
    </row>
    <row r="23" spans="1:6" ht="12.75">
      <c r="A23" s="44"/>
      <c r="B23" s="67"/>
      <c r="C23" s="68"/>
      <c r="F23" s="59"/>
    </row>
  </sheetData>
  <sheetProtection/>
  <mergeCells count="7">
    <mergeCell ref="D21:E21"/>
    <mergeCell ref="A1:F1"/>
    <mergeCell ref="A2:F2"/>
    <mergeCell ref="A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2:K44"/>
  <sheetViews>
    <sheetView zoomScale="90" zoomScaleNormal="90" zoomScaleSheetLayoutView="90" zoomScalePageLayoutView="0" workbookViewId="0" topLeftCell="A9">
      <selection activeCell="B23" sqref="B23:D23"/>
    </sheetView>
  </sheetViews>
  <sheetFormatPr defaultColWidth="11.421875" defaultRowHeight="15"/>
  <cols>
    <col min="1" max="1" width="41.140625" style="227" customWidth="1"/>
    <col min="2" max="4" width="40.7109375" style="227" customWidth="1"/>
    <col min="5" max="5" width="18.28125" style="229" customWidth="1"/>
    <col min="6" max="6" width="11.421875" style="227" customWidth="1"/>
    <col min="7" max="7" width="13.421875" style="227" bestFit="1" customWidth="1"/>
    <col min="8" max="16384" width="11.421875" style="227" customWidth="1"/>
  </cols>
  <sheetData>
    <row r="2" spans="1:11" ht="20.25">
      <c r="A2" s="384" t="s">
        <v>0</v>
      </c>
      <c r="B2" s="384"/>
      <c r="C2" s="384"/>
      <c r="D2" s="384"/>
      <c r="E2" s="384"/>
      <c r="F2" s="226"/>
      <c r="G2" s="226"/>
      <c r="H2" s="226"/>
      <c r="I2" s="226"/>
      <c r="J2" s="226"/>
      <c r="K2" s="226"/>
    </row>
    <row r="3" spans="1:11" ht="20.25">
      <c r="A3" s="384" t="s">
        <v>1</v>
      </c>
      <c r="B3" s="384"/>
      <c r="C3" s="384"/>
      <c r="D3" s="384"/>
      <c r="E3" s="384"/>
      <c r="F3" s="226"/>
      <c r="G3" s="226"/>
      <c r="H3" s="226"/>
      <c r="I3" s="226"/>
      <c r="J3" s="226"/>
      <c r="K3" s="226"/>
    </row>
    <row r="6" ht="20.25">
      <c r="A6" s="228" t="s">
        <v>54</v>
      </c>
    </row>
    <row r="13" spans="1:5" ht="60.75" customHeight="1">
      <c r="A13" s="12" t="s">
        <v>117</v>
      </c>
      <c r="B13" s="385" t="s">
        <v>118</v>
      </c>
      <c r="C13" s="386"/>
      <c r="D13" s="387"/>
      <c r="E13" s="13" t="s">
        <v>119</v>
      </c>
    </row>
    <row r="14" spans="1:5" ht="15">
      <c r="A14" s="230" t="str">
        <f>+'[1]Y CALDERON_Y BORBON'!C10</f>
        <v>"Y" DE CALDERÓN - "Y" DE BORBÓN</v>
      </c>
      <c r="B14" s="376"/>
      <c r="C14" s="377"/>
      <c r="D14" s="378"/>
      <c r="E14" s="231"/>
    </row>
    <row r="15" spans="1:7" ht="15" customHeight="1">
      <c r="A15" s="232">
        <v>1</v>
      </c>
      <c r="B15" s="394" t="s">
        <v>204</v>
      </c>
      <c r="C15" s="395"/>
      <c r="D15" s="395"/>
      <c r="E15" s="14">
        <f>+'Y DE CALDERÓN - Y DE BORBÓN'!B9</f>
        <v>0</v>
      </c>
      <c r="F15" s="1"/>
      <c r="G15" s="1"/>
    </row>
    <row r="16" spans="1:7" ht="15">
      <c r="A16" s="232">
        <f>A15+1</f>
        <v>2</v>
      </c>
      <c r="B16" s="394" t="s">
        <v>205</v>
      </c>
      <c r="C16" s="395"/>
      <c r="D16" s="395"/>
      <c r="E16" s="14">
        <f>+'Y DE CALDERÓN - Y DE BORBÓN'!B10</f>
        <v>0</v>
      </c>
      <c r="F16" s="233"/>
      <c r="G16" s="233"/>
    </row>
    <row r="17" spans="1:7" ht="15">
      <c r="A17" s="379" t="s">
        <v>120</v>
      </c>
      <c r="B17" s="380"/>
      <c r="C17" s="380"/>
      <c r="D17" s="381"/>
      <c r="E17" s="234">
        <f>ROUND(SUM(E15:E16),2)</f>
        <v>0</v>
      </c>
      <c r="F17" s="233"/>
      <c r="G17" s="233"/>
    </row>
    <row r="18" spans="1:5" ht="15">
      <c r="A18" s="230" t="str">
        <f>+'[1]Y BORBON_Y LAS PEÑAS'!C10</f>
        <v>"Y" DE BORBÓN - "Y" DE LAS PEÑAS</v>
      </c>
      <c r="B18" s="376"/>
      <c r="C18" s="377"/>
      <c r="D18" s="378"/>
      <c r="E18" s="231"/>
    </row>
    <row r="19" spans="1:5" ht="15">
      <c r="A19" s="235"/>
      <c r="B19" s="236"/>
      <c r="C19" s="236"/>
      <c r="D19" s="237"/>
      <c r="E19" s="231">
        <v>0</v>
      </c>
    </row>
    <row r="20" spans="1:5" ht="12.75">
      <c r="A20" s="379" t="s">
        <v>120</v>
      </c>
      <c r="B20" s="380"/>
      <c r="C20" s="380"/>
      <c r="D20" s="381"/>
      <c r="E20" s="238">
        <f>SUM(E19)</f>
        <v>0</v>
      </c>
    </row>
    <row r="21" spans="1:5" ht="15">
      <c r="A21" s="230" t="str">
        <f>+'[1]Y PEÑAS_PALESTINA'!C10</f>
        <v>"Y" DE LAS PEÑAS - PALESTINA</v>
      </c>
      <c r="B21" s="376"/>
      <c r="C21" s="377"/>
      <c r="D21" s="378"/>
      <c r="E21" s="231"/>
    </row>
    <row r="22" spans="1:7" ht="15">
      <c r="A22" s="232">
        <f>A16+1</f>
        <v>3</v>
      </c>
      <c r="B22" s="382" t="s">
        <v>203</v>
      </c>
      <c r="C22" s="383"/>
      <c r="D22" s="383"/>
      <c r="E22" s="239">
        <f>'"Y" DE LAS PEÑAS - PALESTINA'!B6</f>
        <v>0</v>
      </c>
      <c r="F22" s="233"/>
      <c r="G22" s="233"/>
    </row>
    <row r="23" spans="1:7" ht="15">
      <c r="A23" s="232">
        <f>A22+1</f>
        <v>4</v>
      </c>
      <c r="B23" s="382" t="s">
        <v>206</v>
      </c>
      <c r="C23" s="383"/>
      <c r="D23" s="383"/>
      <c r="E23" s="239">
        <f>'"Y" DE LAS PEÑAS - PALESTINA'!B7</f>
        <v>0</v>
      </c>
      <c r="F23" s="233"/>
      <c r="G23" s="233"/>
    </row>
    <row r="24" spans="1:7" ht="15" customHeight="1">
      <c r="A24" s="232">
        <f>A23+1</f>
        <v>5</v>
      </c>
      <c r="B24" s="396" t="s">
        <v>210</v>
      </c>
      <c r="C24" s="397"/>
      <c r="D24" s="397"/>
      <c r="E24" s="239">
        <f>'"Y" DE LAS PEÑAS - PALESTINA'!B8</f>
        <v>0</v>
      </c>
      <c r="F24" s="240"/>
      <c r="G24" s="240"/>
    </row>
    <row r="25" spans="1:7" ht="15" customHeight="1">
      <c r="A25" s="232">
        <f>A24+1</f>
        <v>6</v>
      </c>
      <c r="B25" s="396" t="s">
        <v>211</v>
      </c>
      <c r="C25" s="397"/>
      <c r="D25" s="397"/>
      <c r="E25" s="239">
        <f>'"Y" DE LAS PEÑAS - PALESTINA'!B9</f>
        <v>0</v>
      </c>
      <c r="F25" s="240"/>
      <c r="G25" s="240"/>
    </row>
    <row r="26" spans="1:7" ht="15" customHeight="1">
      <c r="A26" s="232">
        <f>A25+1</f>
        <v>7</v>
      </c>
      <c r="B26" s="382" t="s">
        <v>207</v>
      </c>
      <c r="C26" s="383"/>
      <c r="D26" s="398"/>
      <c r="E26" s="239">
        <f>'"Y" DE LAS PEÑAS - PALESTINA'!B10</f>
        <v>0</v>
      </c>
      <c r="F26" s="240"/>
      <c r="G26" s="240"/>
    </row>
    <row r="27" spans="1:7" ht="15">
      <c r="A27" s="379" t="s">
        <v>120</v>
      </c>
      <c r="B27" s="380"/>
      <c r="C27" s="380"/>
      <c r="D27" s="381"/>
      <c r="E27" s="234">
        <f>ROUND(SUM(E22:E26),2)</f>
        <v>0</v>
      </c>
      <c r="F27" s="233"/>
      <c r="G27" s="233"/>
    </row>
    <row r="28" spans="1:5" ht="15">
      <c r="A28" s="230" t="str">
        <f>+'[1]PALESTINA - AEROPUERTO'!C10</f>
        <v>PALESTINA-REDONDEL DEL AEROPUERTO</v>
      </c>
      <c r="B28" s="376"/>
      <c r="C28" s="377"/>
      <c r="D28" s="378"/>
      <c r="E28" s="231"/>
    </row>
    <row r="29" spans="1:5" ht="12.75">
      <c r="A29" s="232">
        <f>A26+1</f>
        <v>8</v>
      </c>
      <c r="B29" s="388" t="s">
        <v>208</v>
      </c>
      <c r="C29" s="389"/>
      <c r="D29" s="390"/>
      <c r="E29" s="241">
        <f>+'PALESTINA - REDONDEL AEROPUERTO'!B7</f>
        <v>0</v>
      </c>
    </row>
    <row r="30" spans="1:7" ht="12.75">
      <c r="A30" s="232">
        <f>A29+1</f>
        <v>9</v>
      </c>
      <c r="B30" s="388" t="s">
        <v>192</v>
      </c>
      <c r="C30" s="389"/>
      <c r="D30" s="390"/>
      <c r="E30" s="241">
        <f>+'PALESTINA - REDONDEL AEROPUERTO'!B8</f>
        <v>2175420.25</v>
      </c>
      <c r="F30" s="242"/>
      <c r="G30" s="242"/>
    </row>
    <row r="31" spans="1:7" ht="12.75">
      <c r="A31" s="232">
        <f>A30+1</f>
        <v>10</v>
      </c>
      <c r="B31" s="399" t="s">
        <v>212</v>
      </c>
      <c r="C31" s="400"/>
      <c r="D31" s="401"/>
      <c r="E31" s="251">
        <f>+'PALESTINA - REDONDEL AEROPUERTO'!B9</f>
        <v>0</v>
      </c>
      <c r="F31" s="242"/>
      <c r="G31" s="242"/>
    </row>
    <row r="32" spans="1:7" ht="12.75">
      <c r="A32" s="232">
        <f>A31+1</f>
        <v>11</v>
      </c>
      <c r="B32" s="388" t="s">
        <v>213</v>
      </c>
      <c r="C32" s="389"/>
      <c r="D32" s="390"/>
      <c r="E32" s="241">
        <f>+'PALESTINA - REDONDEL AEROPUERTO'!B10</f>
        <v>827095.5</v>
      </c>
      <c r="F32" s="242"/>
      <c r="G32" s="242"/>
    </row>
    <row r="33" spans="1:5" ht="15">
      <c r="A33" s="379" t="s">
        <v>120</v>
      </c>
      <c r="B33" s="380"/>
      <c r="C33" s="380"/>
      <c r="D33" s="381"/>
      <c r="E33" s="234">
        <f>ROUND(SUM(E29:E32),2)</f>
        <v>3002515.75</v>
      </c>
    </row>
    <row r="34" spans="1:5" ht="15">
      <c r="A34" s="230" t="str">
        <f>+'[1]PASO LATERAL TACHINA'!C10</f>
        <v>PASO LATERAL TACHINA</v>
      </c>
      <c r="B34" s="376"/>
      <c r="C34" s="377"/>
      <c r="D34" s="378"/>
      <c r="E34" s="231"/>
    </row>
    <row r="35" spans="1:5" ht="15">
      <c r="A35" s="230"/>
      <c r="B35" s="388"/>
      <c r="C35" s="389"/>
      <c r="D35" s="390"/>
      <c r="E35" s="231">
        <v>0</v>
      </c>
    </row>
    <row r="36" spans="1:5" ht="12.75">
      <c r="A36" s="379" t="s">
        <v>120</v>
      </c>
      <c r="B36" s="380"/>
      <c r="C36" s="380"/>
      <c r="D36" s="381"/>
      <c r="E36" s="238">
        <f>SUM(E35)</f>
        <v>0</v>
      </c>
    </row>
    <row r="37" spans="1:5" ht="15">
      <c r="A37" s="230" t="str">
        <f>+'[1]TACHINA_SAN MATEO'!C10</f>
        <v>REDONDEL TACHINA - SAN MATEO</v>
      </c>
      <c r="B37" s="376"/>
      <c r="C37" s="377"/>
      <c r="D37" s="378"/>
      <c r="E37" s="231"/>
    </row>
    <row r="38" spans="1:7" ht="12" customHeight="1">
      <c r="A38" s="232">
        <f>A32+1</f>
        <v>12</v>
      </c>
      <c r="B38" s="394" t="s">
        <v>193</v>
      </c>
      <c r="C38" s="395"/>
      <c r="D38" s="395"/>
      <c r="E38" s="14">
        <f>+'REDONDEL DE TACHINA - SAN MATEO'!C10</f>
        <v>0</v>
      </c>
      <c r="F38" s="225"/>
      <c r="G38" s="225"/>
    </row>
    <row r="39" spans="1:5" ht="15">
      <c r="A39" s="379" t="s">
        <v>120</v>
      </c>
      <c r="B39" s="380"/>
      <c r="C39" s="380"/>
      <c r="D39" s="381"/>
      <c r="E39" s="234">
        <f>SUM(E38)</f>
        <v>0</v>
      </c>
    </row>
    <row r="40" spans="1:5" ht="15">
      <c r="A40" s="230"/>
      <c r="B40" s="388"/>
      <c r="C40" s="389"/>
      <c r="D40" s="390"/>
      <c r="E40" s="231"/>
    </row>
    <row r="41" spans="1:5" ht="12.75">
      <c r="A41" s="230" t="s">
        <v>209</v>
      </c>
      <c r="B41" s="391"/>
      <c r="C41" s="392"/>
      <c r="D41" s="393"/>
      <c r="E41" s="243">
        <f>ROUND(E17+E27+E33+E39+E20,2)</f>
        <v>3002515.75</v>
      </c>
    </row>
    <row r="42" ht="12.75">
      <c r="E42" s="244"/>
    </row>
    <row r="43" ht="12.75">
      <c r="E43" s="244"/>
    </row>
    <row r="44" spans="1:5" ht="12.75">
      <c r="A44" s="245"/>
      <c r="E44" s="229">
        <v>3742329.77</v>
      </c>
    </row>
  </sheetData>
  <sheetProtection/>
  <mergeCells count="30">
    <mergeCell ref="B38:D38"/>
    <mergeCell ref="B40:D40"/>
    <mergeCell ref="B34:D34"/>
    <mergeCell ref="B37:D37"/>
    <mergeCell ref="B26:D26"/>
    <mergeCell ref="B25:D25"/>
    <mergeCell ref="A39:D39"/>
    <mergeCell ref="A33:D33"/>
    <mergeCell ref="A36:D36"/>
    <mergeCell ref="B31:D31"/>
    <mergeCell ref="B30:D30"/>
    <mergeCell ref="B32:D32"/>
    <mergeCell ref="B35:D35"/>
    <mergeCell ref="B41:D41"/>
    <mergeCell ref="B15:D15"/>
    <mergeCell ref="B16:D16"/>
    <mergeCell ref="A17:D17"/>
    <mergeCell ref="B29:D29"/>
    <mergeCell ref="B23:D23"/>
    <mergeCell ref="B24:D24"/>
    <mergeCell ref="B28:D28"/>
    <mergeCell ref="A27:D27"/>
    <mergeCell ref="B22:D22"/>
    <mergeCell ref="A2:E2"/>
    <mergeCell ref="A3:E3"/>
    <mergeCell ref="B13:D13"/>
    <mergeCell ref="B14:D14"/>
    <mergeCell ref="B18:D18"/>
    <mergeCell ref="B21:D21"/>
    <mergeCell ref="A20:D20"/>
  </mergeCells>
  <hyperlinks>
    <hyperlink ref="E17" location="'Y DE CALDERÓN - Y DE BORBÓN'!E11" display="'Y DE CALDERÓN - Y DE BORBÓN'!E11"/>
    <hyperlink ref="E27" location="'&quot;Y&quot; DE LAS PEÑAS - PALESTINA'!E11" display="'&quot;Y&quot; DE LAS PEÑAS - PALESTINA'!E11"/>
    <hyperlink ref="E33" location="'PALESTINA - REDONDEL AEROPUERTO'!E11" display="'PALESTINA - REDONDEL AEROPUERTO'!E11"/>
    <hyperlink ref="E39" location="'REDONDEL DE TACHINA - SAN MATEO'!E11" display="'REDONDEL DE TACHINA - SAN MATEO'!E11"/>
  </hyperlinks>
  <printOptions horizontalCentered="1" verticalCentered="1"/>
  <pageMargins left="0.9055118110236221" right="0" top="0.6299212598425197" bottom="0.984251968503937" header="0" footer="0"/>
  <pageSetup horizontalDpi="600" verticalDpi="600" orientation="landscape" paperSize="9" scale="59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34" sqref="F34"/>
    </sheetView>
  </sheetViews>
  <sheetFormatPr defaultColWidth="8.8515625" defaultRowHeight="15"/>
  <cols>
    <col min="1" max="1" width="5.421875" style="323" customWidth="1"/>
    <col min="2" max="2" width="13.7109375" style="255" customWidth="1"/>
    <col min="3" max="3" width="50.8515625" style="255" customWidth="1"/>
    <col min="4" max="4" width="8.8515625" style="323" customWidth="1"/>
    <col min="5" max="8" width="8.8515625" style="255" customWidth="1"/>
    <col min="9" max="9" width="8.8515625" style="311" customWidth="1"/>
    <col min="10" max="16384" width="8.8515625" style="255" customWidth="1"/>
  </cols>
  <sheetData>
    <row r="1" spans="1:7" ht="11.25">
      <c r="A1" s="418"/>
      <c r="B1" s="338" t="s">
        <v>0</v>
      </c>
      <c r="C1" s="338"/>
      <c r="D1" s="338"/>
      <c r="E1" s="338"/>
      <c r="F1" s="338"/>
      <c r="G1" s="338"/>
    </row>
    <row r="2" spans="1:7" ht="11.25">
      <c r="A2" s="418"/>
      <c r="B2" s="339" t="s">
        <v>1</v>
      </c>
      <c r="C2" s="339"/>
      <c r="D2" s="339"/>
      <c r="E2" s="339"/>
      <c r="F2" s="339"/>
      <c r="G2" s="339"/>
    </row>
    <row r="3" spans="1:7" ht="11.25">
      <c r="A3" s="418"/>
      <c r="B3" s="340" t="s">
        <v>54</v>
      </c>
      <c r="C3" s="340"/>
      <c r="D3" s="340"/>
      <c r="E3" s="340"/>
      <c r="F3" s="340"/>
      <c r="G3" s="340"/>
    </row>
    <row r="4" spans="1:7" ht="12">
      <c r="A4" s="418"/>
      <c r="B4" s="250" t="s">
        <v>2</v>
      </c>
      <c r="C4" s="426" t="s">
        <v>55</v>
      </c>
      <c r="D4" s="426"/>
      <c r="E4" s="426"/>
      <c r="F4" s="426"/>
      <c r="G4" s="426"/>
    </row>
    <row r="5" spans="1:7" ht="12">
      <c r="A5" s="418"/>
      <c r="B5" s="250" t="s">
        <v>56</v>
      </c>
      <c r="C5" s="430" t="s">
        <v>75</v>
      </c>
      <c r="D5" s="429"/>
      <c r="E5" s="430"/>
      <c r="F5" s="430"/>
      <c r="G5" s="430"/>
    </row>
    <row r="6" spans="1:7" ht="12">
      <c r="A6" s="418"/>
      <c r="B6" s="250" t="s">
        <v>3</v>
      </c>
      <c r="C6" s="427" t="s">
        <v>205</v>
      </c>
      <c r="D6" s="427"/>
      <c r="E6" s="427"/>
      <c r="F6" s="427"/>
      <c r="G6" s="427"/>
    </row>
    <row r="7" spans="2:7" ht="12">
      <c r="B7" s="250" t="s">
        <v>4</v>
      </c>
      <c r="C7" s="430" t="s">
        <v>91</v>
      </c>
      <c r="D7" s="429"/>
      <c r="E7" s="429"/>
      <c r="F7" s="428"/>
      <c r="G7" s="428"/>
    </row>
    <row r="8" spans="2:7" ht="24">
      <c r="B8" s="250" t="s">
        <v>6</v>
      </c>
      <c r="C8" s="430" t="s">
        <v>92</v>
      </c>
      <c r="D8" s="429"/>
      <c r="E8" s="429"/>
      <c r="F8" s="428"/>
      <c r="G8" s="428"/>
    </row>
    <row r="9" spans="2:7" ht="12">
      <c r="B9" s="250" t="s">
        <v>7</v>
      </c>
      <c r="C9" s="430" t="s">
        <v>8</v>
      </c>
      <c r="D9" s="429"/>
      <c r="E9" s="429"/>
      <c r="F9" s="428"/>
      <c r="G9" s="428"/>
    </row>
    <row r="11" spans="2:7" ht="11.25">
      <c r="B11" s="335" t="s">
        <v>215</v>
      </c>
      <c r="C11" s="335"/>
      <c r="D11" s="335"/>
      <c r="E11" s="335"/>
      <c r="F11" s="335"/>
      <c r="G11" s="335"/>
    </row>
    <row r="13" spans="1:7" ht="11.25">
      <c r="A13" s="267" t="s">
        <v>216</v>
      </c>
      <c r="B13" s="257" t="s">
        <v>217</v>
      </c>
      <c r="C13" s="257" t="s">
        <v>10</v>
      </c>
      <c r="D13" s="257" t="s">
        <v>11</v>
      </c>
      <c r="E13" s="258" t="s">
        <v>12</v>
      </c>
      <c r="F13" s="258" t="s">
        <v>13</v>
      </c>
      <c r="G13" s="258" t="s">
        <v>90</v>
      </c>
    </row>
    <row r="14" spans="1:7" ht="11.25">
      <c r="A14" s="419"/>
      <c r="B14" s="269"/>
      <c r="C14" s="270" t="s">
        <v>218</v>
      </c>
      <c r="D14" s="264"/>
      <c r="E14" s="422"/>
      <c r="F14" s="422"/>
      <c r="G14" s="422"/>
    </row>
    <row r="15" spans="1:7" ht="11.25">
      <c r="A15" s="419"/>
      <c r="B15" s="269"/>
      <c r="C15" s="270" t="s">
        <v>256</v>
      </c>
      <c r="D15" s="264"/>
      <c r="E15" s="422"/>
      <c r="F15" s="422"/>
      <c r="G15" s="422"/>
    </row>
    <row r="16" spans="1:7" ht="11.25">
      <c r="A16" s="419"/>
      <c r="B16" s="271"/>
      <c r="C16" s="270" t="s">
        <v>220</v>
      </c>
      <c r="D16" s="264"/>
      <c r="E16" s="422"/>
      <c r="F16" s="422"/>
      <c r="G16" s="422"/>
    </row>
    <row r="17" spans="1:7" ht="11.25">
      <c r="A17" s="419">
        <v>1</v>
      </c>
      <c r="B17" s="272" t="s">
        <v>15</v>
      </c>
      <c r="C17" s="273" t="s">
        <v>221</v>
      </c>
      <c r="D17" s="261" t="s">
        <v>222</v>
      </c>
      <c r="E17" s="424">
        <v>0.15</v>
      </c>
      <c r="F17" s="424"/>
      <c r="G17" s="424"/>
    </row>
    <row r="18" spans="1:7" ht="11.25">
      <c r="A18" s="419">
        <v>2</v>
      </c>
      <c r="B18" s="272" t="s">
        <v>20</v>
      </c>
      <c r="C18" s="273" t="s">
        <v>223</v>
      </c>
      <c r="D18" s="261" t="s">
        <v>22</v>
      </c>
      <c r="E18" s="424">
        <v>40</v>
      </c>
      <c r="F18" s="424"/>
      <c r="G18" s="424"/>
    </row>
    <row r="19" spans="1:7" ht="11.25">
      <c r="A19" s="419"/>
      <c r="B19" s="274"/>
      <c r="C19" s="275" t="s">
        <v>224</v>
      </c>
      <c r="D19" s="264"/>
      <c r="E19" s="422"/>
      <c r="F19" s="422"/>
      <c r="G19" s="422"/>
    </row>
    <row r="20" spans="1:7" ht="11.25">
      <c r="A20" s="419">
        <v>3</v>
      </c>
      <c r="B20" s="272" t="s">
        <v>225</v>
      </c>
      <c r="C20" s="273" t="s">
        <v>226</v>
      </c>
      <c r="D20" s="261" t="s">
        <v>22</v>
      </c>
      <c r="E20" s="424">
        <v>25</v>
      </c>
      <c r="F20" s="424"/>
      <c r="G20" s="424"/>
    </row>
    <row r="21" spans="1:7" ht="22.5">
      <c r="A21" s="419">
        <v>4</v>
      </c>
      <c r="B21" s="272" t="s">
        <v>149</v>
      </c>
      <c r="C21" s="273" t="s">
        <v>227</v>
      </c>
      <c r="D21" s="261" t="s">
        <v>22</v>
      </c>
      <c r="E21" s="424">
        <v>1.05</v>
      </c>
      <c r="F21" s="424"/>
      <c r="G21" s="424"/>
    </row>
    <row r="22" spans="1:7" ht="22.5">
      <c r="A22" s="419">
        <v>5</v>
      </c>
      <c r="B22" s="272" t="s">
        <v>228</v>
      </c>
      <c r="C22" s="273" t="s">
        <v>229</v>
      </c>
      <c r="D22" s="261" t="s">
        <v>22</v>
      </c>
      <c r="E22" s="424">
        <v>31.29</v>
      </c>
      <c r="F22" s="424"/>
      <c r="G22" s="424"/>
    </row>
    <row r="23" spans="1:7" ht="11.25">
      <c r="A23" s="419">
        <v>6</v>
      </c>
      <c r="B23" s="272" t="s">
        <v>230</v>
      </c>
      <c r="C23" s="273" t="s">
        <v>231</v>
      </c>
      <c r="D23" s="261" t="s">
        <v>232</v>
      </c>
      <c r="E23" s="424">
        <v>1039.84</v>
      </c>
      <c r="F23" s="424"/>
      <c r="G23" s="424"/>
    </row>
    <row r="24" spans="1:7" ht="11.25">
      <c r="A24" s="419">
        <v>7</v>
      </c>
      <c r="B24" s="272" t="s">
        <v>86</v>
      </c>
      <c r="C24" s="273" t="s">
        <v>233</v>
      </c>
      <c r="D24" s="261" t="s">
        <v>5</v>
      </c>
      <c r="E24" s="424">
        <v>12</v>
      </c>
      <c r="F24" s="424"/>
      <c r="G24" s="424"/>
    </row>
    <row r="25" spans="1:7" ht="21.75" customHeight="1">
      <c r="A25" s="419">
        <v>8</v>
      </c>
      <c r="B25" s="272" t="s">
        <v>133</v>
      </c>
      <c r="C25" s="273" t="s">
        <v>234</v>
      </c>
      <c r="D25" s="261" t="s">
        <v>22</v>
      </c>
      <c r="E25" s="424">
        <v>9.52</v>
      </c>
      <c r="F25" s="424"/>
      <c r="G25" s="424"/>
    </row>
    <row r="26" spans="1:7" ht="11.25">
      <c r="A26" s="419"/>
      <c r="B26" s="272"/>
      <c r="C26" s="275" t="s">
        <v>241</v>
      </c>
      <c r="D26" s="264"/>
      <c r="E26" s="422"/>
      <c r="F26" s="422"/>
      <c r="G26" s="422"/>
    </row>
    <row r="27" spans="1:7" ht="11.25">
      <c r="A27" s="419">
        <v>9</v>
      </c>
      <c r="B27" s="272" t="s">
        <v>89</v>
      </c>
      <c r="C27" s="273" t="s">
        <v>242</v>
      </c>
      <c r="D27" s="261" t="s">
        <v>34</v>
      </c>
      <c r="E27" s="424">
        <v>40</v>
      </c>
      <c r="F27" s="424"/>
      <c r="G27" s="424"/>
    </row>
    <row r="28" spans="1:7" ht="11.25">
      <c r="A28" s="419">
        <v>10</v>
      </c>
      <c r="B28" s="272" t="s">
        <v>243</v>
      </c>
      <c r="C28" s="273" t="s">
        <v>244</v>
      </c>
      <c r="D28" s="261" t="s">
        <v>22</v>
      </c>
      <c r="E28" s="424">
        <v>6</v>
      </c>
      <c r="F28" s="424"/>
      <c r="G28" s="424"/>
    </row>
    <row r="29" spans="1:7" ht="11.25">
      <c r="A29" s="419">
        <v>11</v>
      </c>
      <c r="B29" s="272" t="s">
        <v>27</v>
      </c>
      <c r="C29" s="273" t="s">
        <v>245</v>
      </c>
      <c r="D29" s="261" t="s">
        <v>49</v>
      </c>
      <c r="E29" s="424">
        <v>600</v>
      </c>
      <c r="F29" s="424"/>
      <c r="G29" s="424"/>
    </row>
    <row r="30" spans="1:7" ht="11.25">
      <c r="A30" s="419">
        <v>12</v>
      </c>
      <c r="B30" s="272" t="s">
        <v>246</v>
      </c>
      <c r="C30" s="273" t="s">
        <v>247</v>
      </c>
      <c r="D30" s="261" t="s">
        <v>22</v>
      </c>
      <c r="E30" s="424">
        <v>12</v>
      </c>
      <c r="F30" s="424"/>
      <c r="G30" s="424"/>
    </row>
    <row r="31" spans="1:7" ht="11.25">
      <c r="A31" s="419">
        <v>13</v>
      </c>
      <c r="B31" s="272" t="s">
        <v>27</v>
      </c>
      <c r="C31" s="273" t="s">
        <v>248</v>
      </c>
      <c r="D31" s="261" t="s">
        <v>49</v>
      </c>
      <c r="E31" s="424">
        <v>1200</v>
      </c>
      <c r="F31" s="424"/>
      <c r="G31" s="424"/>
    </row>
    <row r="32" spans="1:7" ht="11.25">
      <c r="A32" s="419">
        <v>14</v>
      </c>
      <c r="B32" s="261" t="s">
        <v>30</v>
      </c>
      <c r="C32" s="273" t="s">
        <v>249</v>
      </c>
      <c r="D32" s="261" t="s">
        <v>250</v>
      </c>
      <c r="E32" s="424">
        <v>68</v>
      </c>
      <c r="F32" s="424"/>
      <c r="G32" s="424"/>
    </row>
    <row r="33" spans="1:7" ht="22.5">
      <c r="A33" s="419">
        <v>15</v>
      </c>
      <c r="B33" s="261" t="s">
        <v>48</v>
      </c>
      <c r="C33" s="273" t="s">
        <v>251</v>
      </c>
      <c r="D33" s="261" t="s">
        <v>34</v>
      </c>
      <c r="E33" s="424">
        <v>40</v>
      </c>
      <c r="F33" s="424"/>
      <c r="G33" s="424"/>
    </row>
    <row r="34" spans="1:7" ht="22.5">
      <c r="A34" s="419">
        <v>16</v>
      </c>
      <c r="B34" s="261" t="s">
        <v>252</v>
      </c>
      <c r="C34" s="273" t="s">
        <v>253</v>
      </c>
      <c r="D34" s="261" t="s">
        <v>49</v>
      </c>
      <c r="E34" s="424">
        <v>540</v>
      </c>
      <c r="F34" s="424"/>
      <c r="G34" s="424"/>
    </row>
    <row r="35" spans="1:7" ht="11.25">
      <c r="A35" s="419"/>
      <c r="B35" s="274"/>
      <c r="C35" s="275" t="s">
        <v>254</v>
      </c>
      <c r="D35" s="264"/>
      <c r="E35" s="422"/>
      <c r="F35" s="422"/>
      <c r="G35" s="422"/>
    </row>
    <row r="36" spans="1:7" ht="22.5">
      <c r="A36" s="419">
        <v>17</v>
      </c>
      <c r="B36" s="261" t="s">
        <v>156</v>
      </c>
      <c r="C36" s="273" t="s">
        <v>255</v>
      </c>
      <c r="D36" s="261" t="s">
        <v>49</v>
      </c>
      <c r="E36" s="424">
        <v>400</v>
      </c>
      <c r="F36" s="424"/>
      <c r="G36" s="424"/>
    </row>
    <row r="37" spans="1:9" ht="11.25">
      <c r="A37" s="419"/>
      <c r="B37" s="268"/>
      <c r="C37" s="276"/>
      <c r="D37" s="402" t="s">
        <v>53</v>
      </c>
      <c r="E37" s="259"/>
      <c r="F37" s="259"/>
      <c r="G37" s="260"/>
      <c r="H37" s="312"/>
      <c r="I37" s="312"/>
    </row>
    <row r="39" ht="11.25">
      <c r="B39" s="256"/>
    </row>
  </sheetData>
  <sheetProtection/>
  <mergeCells count="6">
    <mergeCell ref="C6:G6"/>
    <mergeCell ref="B11:G11"/>
    <mergeCell ref="B1:G1"/>
    <mergeCell ref="B2:G2"/>
    <mergeCell ref="B3:G3"/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26"/>
  <sheetViews>
    <sheetView zoomScalePageLayoutView="0" workbookViewId="0" topLeftCell="A7">
      <selection activeCell="E15" sqref="E15"/>
    </sheetView>
  </sheetViews>
  <sheetFormatPr defaultColWidth="11.421875" defaultRowHeight="15"/>
  <cols>
    <col min="1" max="1" width="12.140625" style="50" bestFit="1" customWidth="1"/>
    <col min="2" max="2" width="40.8515625" style="50" customWidth="1"/>
    <col min="3" max="5" width="12.7109375" style="50" customWidth="1"/>
    <col min="6" max="16384" width="11.421875" style="50" customWidth="1"/>
  </cols>
  <sheetData>
    <row r="1" spans="1:6" ht="12.75">
      <c r="A1" s="343" t="s">
        <v>0</v>
      </c>
      <c r="B1" s="343"/>
      <c r="C1" s="343"/>
      <c r="D1" s="343"/>
      <c r="E1" s="343"/>
      <c r="F1" s="343"/>
    </row>
    <row r="2" spans="1:6" ht="12.75">
      <c r="A2" s="344" t="s">
        <v>1</v>
      </c>
      <c r="B2" s="344"/>
      <c r="C2" s="344"/>
      <c r="D2" s="344"/>
      <c r="E2" s="344"/>
      <c r="F2" s="344"/>
    </row>
    <row r="3" spans="1:6" ht="12.75">
      <c r="A3" s="345" t="s">
        <v>54</v>
      </c>
      <c r="B3" s="345"/>
      <c r="C3" s="345"/>
      <c r="D3" s="345"/>
      <c r="E3" s="345"/>
      <c r="F3" s="345"/>
    </row>
    <row r="4" spans="1:6" ht="15" customHeight="1">
      <c r="A4" s="53" t="s">
        <v>2</v>
      </c>
      <c r="B4" s="346" t="s">
        <v>55</v>
      </c>
      <c r="C4" s="346"/>
      <c r="D4" s="346"/>
      <c r="E4" s="346"/>
      <c r="F4" s="346"/>
    </row>
    <row r="5" spans="1:6" ht="15" customHeight="1">
      <c r="A5" s="53" t="s">
        <v>56</v>
      </c>
      <c r="B5" s="346" t="s">
        <v>75</v>
      </c>
      <c r="C5" s="346"/>
      <c r="D5" s="346"/>
      <c r="E5" s="346"/>
      <c r="F5" s="346"/>
    </row>
    <row r="6" spans="1:6" ht="12.75">
      <c r="A6" s="53" t="s">
        <v>3</v>
      </c>
      <c r="B6" s="347" t="s">
        <v>138</v>
      </c>
      <c r="C6" s="347"/>
      <c r="D6" s="347"/>
      <c r="E6" s="347"/>
      <c r="F6" s="347"/>
    </row>
    <row r="7" spans="1:6" ht="12.75">
      <c r="A7" s="53" t="s">
        <v>4</v>
      </c>
      <c r="B7" s="209">
        <v>20946</v>
      </c>
      <c r="C7" s="58"/>
      <c r="D7" s="54"/>
      <c r="E7" s="54"/>
      <c r="F7" s="59"/>
    </row>
    <row r="8" spans="1:6" ht="25.5">
      <c r="A8" s="53" t="s">
        <v>6</v>
      </c>
      <c r="B8" s="137"/>
      <c r="C8" s="58"/>
      <c r="D8" s="54"/>
      <c r="E8" s="54"/>
      <c r="F8" s="59"/>
    </row>
    <row r="9" spans="1:6" ht="12.75">
      <c r="A9" s="53" t="s">
        <v>7</v>
      </c>
      <c r="B9" s="138" t="s">
        <v>8</v>
      </c>
      <c r="C9" s="58"/>
      <c r="D9" s="54"/>
      <c r="E9" s="54"/>
      <c r="F9" s="59"/>
    </row>
    <row r="10" spans="1:6" ht="12.75">
      <c r="A10" s="43" t="s">
        <v>9</v>
      </c>
      <c r="B10" s="142" t="s">
        <v>10</v>
      </c>
      <c r="C10" s="55" t="s">
        <v>11</v>
      </c>
      <c r="D10" s="81" t="s">
        <v>12</v>
      </c>
      <c r="E10" s="81" t="s">
        <v>13</v>
      </c>
      <c r="F10" s="62" t="s">
        <v>14</v>
      </c>
    </row>
    <row r="11" spans="1:6" ht="12.75">
      <c r="A11" s="348" t="s">
        <v>134</v>
      </c>
      <c r="B11" s="349"/>
      <c r="C11" s="349"/>
      <c r="D11" s="349"/>
      <c r="E11" s="349"/>
      <c r="F11" s="350"/>
    </row>
    <row r="12" spans="1:6" ht="12.75">
      <c r="A12" s="31" t="s">
        <v>15</v>
      </c>
      <c r="B12" s="139" t="s">
        <v>16</v>
      </c>
      <c r="C12" s="33" t="s">
        <v>17</v>
      </c>
      <c r="D12" s="34">
        <v>3.14</v>
      </c>
      <c r="E12" s="34">
        <v>399.09</v>
      </c>
      <c r="F12" s="35">
        <f>ROUND(D12*E12,2)</f>
        <v>1253.14</v>
      </c>
    </row>
    <row r="13" spans="1:6" ht="25.5" customHeight="1">
      <c r="A13" s="34" t="s">
        <v>67</v>
      </c>
      <c r="B13" s="140" t="s">
        <v>132</v>
      </c>
      <c r="C13" s="33" t="s">
        <v>22</v>
      </c>
      <c r="D13" s="34">
        <v>3141.9</v>
      </c>
      <c r="E13" s="34">
        <v>7.28</v>
      </c>
      <c r="F13" s="35">
        <f>ROUND(D13*E13,2)</f>
        <v>22873.03</v>
      </c>
    </row>
    <row r="14" spans="1:6" ht="25.5" customHeight="1">
      <c r="A14" s="31" t="s">
        <v>23</v>
      </c>
      <c r="B14" s="141" t="s">
        <v>151</v>
      </c>
      <c r="C14" s="33" t="s">
        <v>24</v>
      </c>
      <c r="D14" s="34">
        <f>+D13*10</f>
        <v>31419</v>
      </c>
      <c r="E14" s="34">
        <v>0.3</v>
      </c>
      <c r="F14" s="35">
        <f>ROUND(D14*E14,2)</f>
        <v>9425.7</v>
      </c>
    </row>
    <row r="15" spans="1:6" ht="33" customHeight="1">
      <c r="A15" s="210" t="s">
        <v>133</v>
      </c>
      <c r="B15" s="221" t="s">
        <v>163</v>
      </c>
      <c r="C15" s="211" t="s">
        <v>22</v>
      </c>
      <c r="D15" s="212">
        <v>3351.36</v>
      </c>
      <c r="E15" s="212">
        <v>180.89</v>
      </c>
      <c r="F15" s="35">
        <f>ROUND(D15*E15,2)</f>
        <v>606227.51</v>
      </c>
    </row>
    <row r="16" spans="1:7" ht="12.75">
      <c r="A16" s="124"/>
      <c r="B16" s="124"/>
      <c r="C16" s="124"/>
      <c r="D16" s="124"/>
      <c r="E16" s="124"/>
      <c r="F16" s="124"/>
      <c r="G16" s="56"/>
    </row>
    <row r="17" spans="1:6" ht="12.75">
      <c r="A17" s="218"/>
      <c r="B17" s="219"/>
      <c r="C17" s="112"/>
      <c r="D17" s="113"/>
      <c r="E17" s="113"/>
      <c r="F17" s="220"/>
    </row>
    <row r="18" spans="1:6" ht="12.75">
      <c r="A18" s="31"/>
      <c r="B18" s="32"/>
      <c r="C18" s="33"/>
      <c r="D18" s="34"/>
      <c r="E18" s="34"/>
      <c r="F18" s="35"/>
    </row>
    <row r="19" spans="1:6" ht="12.75">
      <c r="A19" s="31"/>
      <c r="B19" s="32"/>
      <c r="C19" s="33"/>
      <c r="D19" s="34"/>
      <c r="E19" s="34"/>
      <c r="F19" s="35"/>
    </row>
    <row r="20" spans="1:6" ht="12.75">
      <c r="A20" s="31"/>
      <c r="B20" s="32"/>
      <c r="C20" s="33"/>
      <c r="D20" s="34"/>
      <c r="E20" s="34"/>
      <c r="F20" s="35"/>
    </row>
    <row r="21" spans="1:8" ht="12.75">
      <c r="A21" s="38"/>
      <c r="B21" s="39"/>
      <c r="C21" s="40"/>
      <c r="D21" s="341" t="s">
        <v>53</v>
      </c>
      <c r="E21" s="342"/>
      <c r="F21" s="41">
        <f>SUM(F12:F20)</f>
        <v>639779.38</v>
      </c>
      <c r="H21" s="90"/>
    </row>
    <row r="22" spans="1:6" ht="12.75">
      <c r="A22" s="56"/>
      <c r="B22" s="67"/>
      <c r="C22" s="68"/>
      <c r="F22" s="59"/>
    </row>
    <row r="23" s="27" customFormat="1" ht="12.75"/>
    <row r="26" ht="12.75">
      <c r="D26" s="179">
        <f>0.15*B7</f>
        <v>3141.9</v>
      </c>
    </row>
  </sheetData>
  <sheetProtection/>
  <mergeCells count="8">
    <mergeCell ref="D21:E21"/>
    <mergeCell ref="A1:F1"/>
    <mergeCell ref="A2:F2"/>
    <mergeCell ref="A3:F3"/>
    <mergeCell ref="B4:F4"/>
    <mergeCell ref="B5:F5"/>
    <mergeCell ref="B6:F6"/>
    <mergeCell ref="A11:F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0:B13"/>
  <sheetViews>
    <sheetView zoomScalePageLayoutView="0" workbookViewId="0" topLeftCell="A1">
      <selection activeCell="H11" sqref="H11"/>
    </sheetView>
  </sheetViews>
  <sheetFormatPr defaultColWidth="11.421875" defaultRowHeight="15"/>
  <sheetData>
    <row r="10" ht="15">
      <c r="B10" s="18"/>
    </row>
    <row r="11" ht="15">
      <c r="B11" s="18"/>
    </row>
    <row r="12" ht="15">
      <c r="B12" s="18"/>
    </row>
    <row r="13" ht="15">
      <c r="B13" s="13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23"/>
  <sheetViews>
    <sheetView zoomScalePageLayoutView="0" workbookViewId="0" topLeftCell="A7">
      <selection activeCell="E15" sqref="E15"/>
    </sheetView>
  </sheetViews>
  <sheetFormatPr defaultColWidth="11.421875" defaultRowHeight="15"/>
  <cols>
    <col min="1" max="1" width="12.140625" style="50" bestFit="1" customWidth="1"/>
    <col min="2" max="2" width="40.8515625" style="50" customWidth="1"/>
    <col min="3" max="6" width="12.7109375" style="50" customWidth="1"/>
    <col min="7" max="16384" width="11.421875" style="50" customWidth="1"/>
  </cols>
  <sheetData>
    <row r="1" spans="1:7" ht="12.75">
      <c r="A1" s="343" t="s">
        <v>0</v>
      </c>
      <c r="B1" s="343"/>
      <c r="C1" s="343"/>
      <c r="D1" s="343"/>
      <c r="E1" s="343"/>
      <c r="F1" s="343"/>
      <c r="G1" s="49"/>
    </row>
    <row r="2" spans="1:7" ht="12.75">
      <c r="A2" s="344" t="s">
        <v>1</v>
      </c>
      <c r="B2" s="344"/>
      <c r="C2" s="344"/>
      <c r="D2" s="344"/>
      <c r="E2" s="344"/>
      <c r="F2" s="344"/>
      <c r="G2" s="51"/>
    </row>
    <row r="3" spans="1:7" ht="12.75">
      <c r="A3" s="345" t="s">
        <v>54</v>
      </c>
      <c r="B3" s="345"/>
      <c r="C3" s="345"/>
      <c r="D3" s="345"/>
      <c r="E3" s="345"/>
      <c r="F3" s="345"/>
      <c r="G3" s="52"/>
    </row>
    <row r="4" spans="1:6" ht="15" customHeight="1">
      <c r="A4" s="53" t="s">
        <v>2</v>
      </c>
      <c r="B4" s="346" t="s">
        <v>55</v>
      </c>
      <c r="C4" s="346"/>
      <c r="D4" s="346"/>
      <c r="E4" s="346"/>
      <c r="F4" s="346"/>
    </row>
    <row r="5" spans="1:6" ht="15" customHeight="1">
      <c r="A5" s="53" t="s">
        <v>56</v>
      </c>
      <c r="B5" s="53" t="s">
        <v>93</v>
      </c>
      <c r="C5" s="53"/>
      <c r="D5" s="53"/>
      <c r="E5" s="53"/>
      <c r="F5" s="53"/>
    </row>
    <row r="6" spans="1:6" ht="15" customHeight="1">
      <c r="A6" s="53" t="s">
        <v>3</v>
      </c>
      <c r="B6" s="347" t="s">
        <v>138</v>
      </c>
      <c r="C6" s="347"/>
      <c r="D6" s="347"/>
      <c r="E6" s="347"/>
      <c r="F6" s="347"/>
    </row>
    <row r="7" spans="1:6" ht="12.75">
      <c r="A7" s="53" t="s">
        <v>4</v>
      </c>
      <c r="B7" s="54" t="s">
        <v>137</v>
      </c>
      <c r="C7" s="58"/>
      <c r="D7" s="54"/>
      <c r="E7" s="54"/>
      <c r="F7" s="59"/>
    </row>
    <row r="8" spans="1:6" ht="25.5">
      <c r="A8" s="53" t="s">
        <v>6</v>
      </c>
      <c r="B8" s="54"/>
      <c r="C8" s="58"/>
      <c r="D8" s="54"/>
      <c r="E8" s="54"/>
      <c r="F8" s="59"/>
    </row>
    <row r="9" spans="1:6" ht="12.75">
      <c r="A9" s="53" t="s">
        <v>7</v>
      </c>
      <c r="B9" s="86" t="s">
        <v>8</v>
      </c>
      <c r="C9" s="58"/>
      <c r="D9" s="54"/>
      <c r="E9" s="54"/>
      <c r="F9" s="59"/>
    </row>
    <row r="10" spans="1:6" ht="12.75">
      <c r="A10" s="43" t="s">
        <v>9</v>
      </c>
      <c r="B10" s="43" t="s">
        <v>10</v>
      </c>
      <c r="C10" s="55" t="s">
        <v>11</v>
      </c>
      <c r="D10" s="81" t="s">
        <v>12</v>
      </c>
      <c r="E10" s="81" t="s">
        <v>13</v>
      </c>
      <c r="F10" s="62" t="s">
        <v>14</v>
      </c>
    </row>
    <row r="11" spans="1:6" ht="12.75">
      <c r="A11" s="45" t="s">
        <v>134</v>
      </c>
      <c r="B11" s="36"/>
      <c r="C11" s="36"/>
      <c r="D11" s="36"/>
      <c r="E11" s="36"/>
      <c r="F11" s="37"/>
    </row>
    <row r="12" spans="1:6" ht="12.75">
      <c r="A12" s="31" t="s">
        <v>15</v>
      </c>
      <c r="B12" s="32" t="s">
        <v>16</v>
      </c>
      <c r="C12" s="33" t="s">
        <v>17</v>
      </c>
      <c r="D12" s="34">
        <v>1.19</v>
      </c>
      <c r="E12" s="34">
        <v>399.09</v>
      </c>
      <c r="F12" s="35">
        <f>ROUND(D12*E12,2)</f>
        <v>474.92</v>
      </c>
    </row>
    <row r="13" spans="1:6" ht="25.5">
      <c r="A13" s="34" t="s">
        <v>67</v>
      </c>
      <c r="B13" s="29" t="s">
        <v>132</v>
      </c>
      <c r="C13" s="33" t="s">
        <v>22</v>
      </c>
      <c r="D13" s="34">
        <v>1192.5</v>
      </c>
      <c r="E13" s="34">
        <v>7.28</v>
      </c>
      <c r="F13" s="35">
        <f>ROUND(D13*E13,2)</f>
        <v>8681.4</v>
      </c>
    </row>
    <row r="14" spans="1:6" ht="25.5">
      <c r="A14" s="31" t="s">
        <v>23</v>
      </c>
      <c r="B14" s="65" t="s">
        <v>151</v>
      </c>
      <c r="C14" s="33" t="s">
        <v>24</v>
      </c>
      <c r="D14" s="34">
        <f>+D13*10</f>
        <v>11925</v>
      </c>
      <c r="E14" s="34">
        <v>0.3</v>
      </c>
      <c r="F14" s="35">
        <f>ROUND(D14*E14,2)</f>
        <v>3577.5</v>
      </c>
    </row>
    <row r="15" spans="1:6" ht="38.25">
      <c r="A15" s="210" t="s">
        <v>133</v>
      </c>
      <c r="B15" s="217" t="s">
        <v>172</v>
      </c>
      <c r="C15" s="211" t="s">
        <v>22</v>
      </c>
      <c r="D15" s="212">
        <v>1272</v>
      </c>
      <c r="E15" s="212">
        <v>180.89</v>
      </c>
      <c r="F15" s="35">
        <f>ROUND(D15*E15,2)</f>
        <v>230092.08</v>
      </c>
    </row>
    <row r="16" spans="1:7" ht="12.75">
      <c r="A16" s="124"/>
      <c r="B16" s="124"/>
      <c r="C16" s="124"/>
      <c r="D16" s="124"/>
      <c r="E16" s="124"/>
      <c r="F16" s="124"/>
      <c r="G16" s="48"/>
    </row>
    <row r="17" spans="1:6" ht="12.75">
      <c r="A17" s="218"/>
      <c r="B17" s="219"/>
      <c r="C17" s="112"/>
      <c r="D17" s="113"/>
      <c r="E17" s="113"/>
      <c r="F17" s="220"/>
    </row>
    <row r="18" spans="1:6" ht="12.75">
      <c r="A18" s="31"/>
      <c r="B18" s="32"/>
      <c r="C18" s="33"/>
      <c r="D18" s="34"/>
      <c r="E18" s="34"/>
      <c r="F18" s="35"/>
    </row>
    <row r="19" spans="1:6" ht="12.75">
      <c r="A19" s="31"/>
      <c r="B19" s="32"/>
      <c r="C19" s="33"/>
      <c r="D19" s="34"/>
      <c r="E19" s="34"/>
      <c r="F19" s="35"/>
    </row>
    <row r="20" spans="1:6" ht="12.75">
      <c r="A20" s="31"/>
      <c r="B20" s="32"/>
      <c r="C20" s="33"/>
      <c r="D20" s="34"/>
      <c r="E20" s="34"/>
      <c r="F20" s="35"/>
    </row>
    <row r="21" spans="1:8" ht="12.75">
      <c r="A21" s="38"/>
      <c r="B21" s="39"/>
      <c r="C21" s="40"/>
      <c r="D21" s="341" t="s">
        <v>53</v>
      </c>
      <c r="E21" s="342"/>
      <c r="F21" s="41">
        <f>SUM(F12:F20)</f>
        <v>242825.9</v>
      </c>
      <c r="H21" s="90"/>
    </row>
    <row r="22" spans="1:6" ht="12.75">
      <c r="A22" s="56"/>
      <c r="B22" s="67"/>
      <c r="C22" s="68"/>
      <c r="F22" s="59"/>
    </row>
    <row r="23" spans="1:6" ht="12.75">
      <c r="A23" s="42"/>
      <c r="B23" s="42"/>
      <c r="C23" s="42"/>
      <c r="D23" s="42"/>
      <c r="E23" s="42"/>
      <c r="F23" s="42"/>
    </row>
  </sheetData>
  <sheetProtection/>
  <mergeCells count="6">
    <mergeCell ref="D21:E21"/>
    <mergeCell ref="A1:F1"/>
    <mergeCell ref="A2:F2"/>
    <mergeCell ref="A3:F3"/>
    <mergeCell ref="B4:F4"/>
    <mergeCell ref="B6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61"/>
  <sheetViews>
    <sheetView zoomScalePageLayoutView="0" workbookViewId="0" topLeftCell="A37">
      <selection activeCell="B13" sqref="B13"/>
    </sheetView>
  </sheetViews>
  <sheetFormatPr defaultColWidth="11.421875" defaultRowHeight="15"/>
  <cols>
    <col min="1" max="1" width="12.140625" style="27" bestFit="1" customWidth="1"/>
    <col min="2" max="2" width="40.8515625" style="27" customWidth="1"/>
    <col min="3" max="6" width="12.7109375" style="27" customWidth="1"/>
    <col min="7" max="10" width="11.421875" style="27" customWidth="1"/>
    <col min="11" max="11" width="12.140625" style="27" bestFit="1" customWidth="1"/>
    <col min="12" max="12" width="40.8515625" style="27" customWidth="1"/>
    <col min="13" max="13" width="11.421875" style="27" customWidth="1"/>
    <col min="16" max="19" width="12.7109375" style="27" customWidth="1"/>
    <col min="20" max="16384" width="11.421875" style="27" customWidth="1"/>
  </cols>
  <sheetData>
    <row r="1" spans="1:13" ht="15">
      <c r="A1" s="343" t="s">
        <v>0</v>
      </c>
      <c r="B1" s="343"/>
      <c r="C1" s="343"/>
      <c r="D1" s="343"/>
      <c r="E1" s="343"/>
      <c r="F1" s="343"/>
      <c r="G1" s="49"/>
      <c r="H1" s="49"/>
      <c r="I1" s="49"/>
      <c r="J1" s="49"/>
      <c r="M1" s="49"/>
    </row>
    <row r="2" spans="1:13" ht="15">
      <c r="A2" s="344" t="s">
        <v>1</v>
      </c>
      <c r="B2" s="344"/>
      <c r="C2" s="344"/>
      <c r="D2" s="344"/>
      <c r="E2" s="344"/>
      <c r="F2" s="344"/>
      <c r="G2" s="51"/>
      <c r="H2" s="51"/>
      <c r="I2" s="51"/>
      <c r="J2" s="51"/>
      <c r="M2" s="51"/>
    </row>
    <row r="3" spans="1:13" ht="15">
      <c r="A3" s="345" t="s">
        <v>54</v>
      </c>
      <c r="B3" s="345"/>
      <c r="C3" s="345"/>
      <c r="D3" s="345"/>
      <c r="E3" s="345"/>
      <c r="F3" s="345"/>
      <c r="G3" s="52"/>
      <c r="H3" s="52"/>
      <c r="I3" s="52"/>
      <c r="J3" s="52"/>
      <c r="M3" s="52"/>
    </row>
    <row r="4" spans="1:6" ht="15" customHeight="1">
      <c r="A4" s="23" t="s">
        <v>2</v>
      </c>
      <c r="B4" s="351" t="s">
        <v>55</v>
      </c>
      <c r="C4" s="351"/>
      <c r="D4" s="351"/>
      <c r="E4" s="351"/>
      <c r="F4" s="351"/>
    </row>
    <row r="5" spans="1:6" ht="15" customHeight="1">
      <c r="A5" s="23" t="s">
        <v>56</v>
      </c>
      <c r="B5" s="352" t="s">
        <v>93</v>
      </c>
      <c r="C5" s="352"/>
      <c r="D5" s="352"/>
      <c r="E5" s="352"/>
      <c r="F5" s="352"/>
    </row>
    <row r="6" spans="1:6" ht="27.75" customHeight="1">
      <c r="A6" s="23" t="s">
        <v>3</v>
      </c>
      <c r="B6" s="334" t="s">
        <v>129</v>
      </c>
      <c r="C6" s="334"/>
      <c r="D6" s="334"/>
      <c r="E6" s="334"/>
      <c r="F6" s="334"/>
    </row>
    <row r="7" spans="1:6" ht="15">
      <c r="A7" s="23" t="s">
        <v>4</v>
      </c>
      <c r="B7" s="17" t="s">
        <v>141</v>
      </c>
      <c r="C7" s="25"/>
      <c r="D7" s="17"/>
      <c r="E7" s="17"/>
      <c r="F7" s="26"/>
    </row>
    <row r="8" spans="1:6" ht="25.5">
      <c r="A8" s="23" t="s">
        <v>6</v>
      </c>
      <c r="B8" s="17"/>
      <c r="C8" s="25"/>
      <c r="D8" s="17"/>
      <c r="E8" s="17"/>
      <c r="F8" s="26"/>
    </row>
    <row r="9" spans="1:6" ht="15">
      <c r="A9" s="23" t="s">
        <v>7</v>
      </c>
      <c r="B9" s="143" t="s">
        <v>8</v>
      </c>
      <c r="C9" s="25"/>
      <c r="D9" s="17"/>
      <c r="E9" s="17"/>
      <c r="F9" s="26"/>
    </row>
    <row r="10" spans="1:6" ht="15">
      <c r="A10" s="181" t="s">
        <v>9</v>
      </c>
      <c r="B10" s="181" t="s">
        <v>78</v>
      </c>
      <c r="C10" s="181" t="s">
        <v>11</v>
      </c>
      <c r="D10" s="191" t="s">
        <v>12</v>
      </c>
      <c r="E10" s="181" t="s">
        <v>79</v>
      </c>
      <c r="F10" s="181" t="s">
        <v>80</v>
      </c>
    </row>
    <row r="11" spans="1:11" ht="15">
      <c r="A11" s="188" t="s">
        <v>81</v>
      </c>
      <c r="B11" s="189"/>
      <c r="C11" s="189"/>
      <c r="D11" s="192"/>
      <c r="E11" s="189"/>
      <c r="F11" s="190"/>
      <c r="K11" s="222"/>
    </row>
    <row r="12" spans="1:9" ht="15">
      <c r="A12" s="91" t="s">
        <v>15</v>
      </c>
      <c r="B12" s="66" t="s">
        <v>16</v>
      </c>
      <c r="C12" s="128" t="s">
        <v>17</v>
      </c>
      <c r="D12" s="131">
        <v>0.1</v>
      </c>
      <c r="E12" s="131">
        <v>399.09</v>
      </c>
      <c r="F12" s="129">
        <f aca="true" t="shared" si="0" ref="F12:F18">ROUND(D12*E12,2)</f>
        <v>39.91</v>
      </c>
      <c r="H12" s="222">
        <v>399.09</v>
      </c>
      <c r="I12" s="27" t="str">
        <f>IF(E12=H12,"OK","AUMENTAR RUBRO")</f>
        <v>OK</v>
      </c>
    </row>
    <row r="13" spans="1:9" ht="15">
      <c r="A13" s="91" t="s">
        <v>18</v>
      </c>
      <c r="B13" s="66" t="s">
        <v>145</v>
      </c>
      <c r="C13" s="128" t="s">
        <v>19</v>
      </c>
      <c r="D13" s="131">
        <v>180</v>
      </c>
      <c r="E13" s="131">
        <v>22.63</v>
      </c>
      <c r="F13" s="129">
        <f t="shared" si="0"/>
        <v>4073.4</v>
      </c>
      <c r="H13" s="222">
        <v>22.63</v>
      </c>
      <c r="I13" s="27" t="str">
        <f aca="true" t="shared" si="1" ref="I13:I50">IF(E13=H13,"OK","AUMENTAR RUBRO")</f>
        <v>OK</v>
      </c>
    </row>
    <row r="14" spans="1:9" ht="15">
      <c r="A14" s="91" t="s">
        <v>20</v>
      </c>
      <c r="B14" s="66" t="s">
        <v>21</v>
      </c>
      <c r="C14" s="128" t="s">
        <v>22</v>
      </c>
      <c r="D14" s="131">
        <v>1349</v>
      </c>
      <c r="E14" s="131">
        <v>1.41</v>
      </c>
      <c r="F14" s="129">
        <f t="shared" si="0"/>
        <v>1902.09</v>
      </c>
      <c r="H14" s="222">
        <v>1.41</v>
      </c>
      <c r="I14" s="27" t="str">
        <f t="shared" si="1"/>
        <v>OK</v>
      </c>
    </row>
    <row r="15" spans="1:9" s="42" customFormat="1" ht="25.5">
      <c r="A15" s="91" t="s">
        <v>23</v>
      </c>
      <c r="B15" s="66" t="s">
        <v>198</v>
      </c>
      <c r="C15" s="128" t="s">
        <v>24</v>
      </c>
      <c r="D15" s="131">
        <v>0</v>
      </c>
      <c r="E15" s="131">
        <v>0.37</v>
      </c>
      <c r="F15" s="129">
        <f>ROUND(D15*E15,2)</f>
        <v>0</v>
      </c>
      <c r="H15" s="223">
        <v>0.37</v>
      </c>
      <c r="I15" s="27" t="str">
        <f t="shared" si="1"/>
        <v>OK</v>
      </c>
    </row>
    <row r="16" spans="1:9" s="42" customFormat="1" ht="25.5">
      <c r="A16" s="91" t="s">
        <v>23</v>
      </c>
      <c r="B16" s="66" t="s">
        <v>151</v>
      </c>
      <c r="C16" s="128" t="s">
        <v>24</v>
      </c>
      <c r="D16" s="131">
        <v>2023.5</v>
      </c>
      <c r="E16" s="131">
        <v>0.3</v>
      </c>
      <c r="F16" s="129">
        <f>ROUND(D16*E16,2)</f>
        <v>607.05</v>
      </c>
      <c r="H16" s="223">
        <v>0.3</v>
      </c>
      <c r="I16" s="27" t="str">
        <f t="shared" si="1"/>
        <v>OK</v>
      </c>
    </row>
    <row r="17" spans="1:9" s="42" customFormat="1" ht="25.5">
      <c r="A17" s="91" t="s">
        <v>25</v>
      </c>
      <c r="B17" s="66" t="s">
        <v>26</v>
      </c>
      <c r="C17" s="128" t="s">
        <v>22</v>
      </c>
      <c r="D17" s="131">
        <v>215.9</v>
      </c>
      <c r="E17" s="131">
        <v>5.61</v>
      </c>
      <c r="F17" s="129">
        <f t="shared" si="0"/>
        <v>1211.2</v>
      </c>
      <c r="H17" s="223">
        <v>5.61</v>
      </c>
      <c r="I17" s="27" t="str">
        <f t="shared" si="1"/>
        <v>OK</v>
      </c>
    </row>
    <row r="18" spans="1:9" s="42" customFormat="1" ht="38.25">
      <c r="A18" s="91" t="s">
        <v>27</v>
      </c>
      <c r="B18" s="66" t="s">
        <v>153</v>
      </c>
      <c r="C18" s="128" t="s">
        <v>24</v>
      </c>
      <c r="D18" s="131">
        <v>20510.5</v>
      </c>
      <c r="E18" s="131">
        <v>0.3</v>
      </c>
      <c r="F18" s="129">
        <f t="shared" si="0"/>
        <v>6153.15</v>
      </c>
      <c r="H18" s="223">
        <v>0.3</v>
      </c>
      <c r="I18" s="27" t="str">
        <f t="shared" si="1"/>
        <v>OK</v>
      </c>
    </row>
    <row r="19" spans="1:9" ht="15">
      <c r="A19" s="185" t="s">
        <v>131</v>
      </c>
      <c r="B19" s="186"/>
      <c r="C19" s="186"/>
      <c r="D19" s="192"/>
      <c r="E19" s="186"/>
      <c r="F19" s="187"/>
      <c r="H19" s="222"/>
      <c r="I19" s="27" t="str">
        <f t="shared" si="1"/>
        <v>OK</v>
      </c>
    </row>
    <row r="20" spans="1:9" s="42" customFormat="1" ht="12.75">
      <c r="A20" s="91" t="s">
        <v>146</v>
      </c>
      <c r="B20" s="66" t="s">
        <v>147</v>
      </c>
      <c r="C20" s="128" t="s">
        <v>22</v>
      </c>
      <c r="D20" s="131">
        <v>56.69</v>
      </c>
      <c r="E20" s="131">
        <v>15.9</v>
      </c>
      <c r="F20" s="129">
        <f aca="true" t="shared" si="2" ref="F20:F50">ROUND(D20*E20,2)</f>
        <v>901.37</v>
      </c>
      <c r="H20" s="223">
        <v>15.9</v>
      </c>
      <c r="I20" s="27" t="str">
        <f t="shared" si="1"/>
        <v>OK</v>
      </c>
    </row>
    <row r="21" spans="1:9" s="42" customFormat="1" ht="12.75">
      <c r="A21" s="91" t="s">
        <v>35</v>
      </c>
      <c r="B21" s="30" t="s">
        <v>36</v>
      </c>
      <c r="C21" s="128" t="s">
        <v>22</v>
      </c>
      <c r="D21" s="131">
        <v>58.6</v>
      </c>
      <c r="E21" s="131">
        <v>41.9</v>
      </c>
      <c r="F21" s="129">
        <f t="shared" si="2"/>
        <v>2455.34</v>
      </c>
      <c r="H21" s="223">
        <v>42.67</v>
      </c>
      <c r="I21" s="27" t="str">
        <f t="shared" si="1"/>
        <v>AUMENTAR RUBRO</v>
      </c>
    </row>
    <row r="22" spans="1:9" ht="15">
      <c r="A22" s="91" t="s">
        <v>148</v>
      </c>
      <c r="B22" s="30" t="s">
        <v>40</v>
      </c>
      <c r="C22" s="128" t="s">
        <v>22</v>
      </c>
      <c r="D22" s="131">
        <v>107</v>
      </c>
      <c r="E22" s="131">
        <v>2.51</v>
      </c>
      <c r="F22" s="129">
        <f t="shared" si="2"/>
        <v>268.57</v>
      </c>
      <c r="H22" s="222">
        <v>2.51</v>
      </c>
      <c r="I22" s="27" t="str">
        <f t="shared" si="1"/>
        <v>OK</v>
      </c>
    </row>
    <row r="23" spans="1:9" ht="15">
      <c r="A23" s="91" t="s">
        <v>150</v>
      </c>
      <c r="B23" s="30" t="s">
        <v>41</v>
      </c>
      <c r="C23" s="128" t="s">
        <v>22</v>
      </c>
      <c r="D23" s="131">
        <v>32</v>
      </c>
      <c r="E23" s="131">
        <v>5.78</v>
      </c>
      <c r="F23" s="129">
        <f t="shared" si="2"/>
        <v>184.96</v>
      </c>
      <c r="H23" s="222">
        <v>5.78</v>
      </c>
      <c r="I23" s="27" t="str">
        <f t="shared" si="1"/>
        <v>OK</v>
      </c>
    </row>
    <row r="24" spans="1:9" ht="15">
      <c r="A24" s="91" t="s">
        <v>39</v>
      </c>
      <c r="B24" s="30" t="s">
        <v>188</v>
      </c>
      <c r="C24" s="128" t="s">
        <v>22</v>
      </c>
      <c r="D24" s="131">
        <v>0</v>
      </c>
      <c r="E24" s="131">
        <v>1.4</v>
      </c>
      <c r="F24" s="129">
        <f t="shared" si="2"/>
        <v>0</v>
      </c>
      <c r="H24" s="222">
        <v>1.4</v>
      </c>
      <c r="I24" s="27" t="str">
        <f t="shared" si="1"/>
        <v>OK</v>
      </c>
    </row>
    <row r="25" spans="1:9" ht="25.5">
      <c r="A25" s="87" t="s">
        <v>156</v>
      </c>
      <c r="B25" s="66" t="s">
        <v>157</v>
      </c>
      <c r="C25" s="120" t="s">
        <v>49</v>
      </c>
      <c r="D25" s="121">
        <v>0</v>
      </c>
      <c r="E25" s="121">
        <v>0.3</v>
      </c>
      <c r="F25" s="129">
        <f t="shared" si="2"/>
        <v>0</v>
      </c>
      <c r="H25" s="222">
        <v>0.3</v>
      </c>
      <c r="I25" s="27" t="str">
        <f t="shared" si="1"/>
        <v>OK</v>
      </c>
    </row>
    <row r="26" spans="1:9" ht="25.5">
      <c r="A26" s="122" t="s">
        <v>66</v>
      </c>
      <c r="B26" s="30" t="s">
        <v>26</v>
      </c>
      <c r="C26" s="8" t="s">
        <v>22</v>
      </c>
      <c r="D26" s="123">
        <v>0</v>
      </c>
      <c r="E26" s="123">
        <v>5.61</v>
      </c>
      <c r="F26" s="129">
        <f t="shared" si="2"/>
        <v>0</v>
      </c>
      <c r="H26" s="222">
        <v>5.61</v>
      </c>
      <c r="I26" s="27" t="str">
        <f t="shared" si="1"/>
        <v>OK</v>
      </c>
    </row>
    <row r="27" spans="1:9" ht="38.25">
      <c r="A27" s="91" t="s">
        <v>27</v>
      </c>
      <c r="B27" s="66" t="s">
        <v>153</v>
      </c>
      <c r="C27" s="8" t="s">
        <v>49</v>
      </c>
      <c r="D27" s="123">
        <v>0</v>
      </c>
      <c r="E27" s="123">
        <v>0.3</v>
      </c>
      <c r="F27" s="129">
        <f t="shared" si="2"/>
        <v>0</v>
      </c>
      <c r="H27" s="222">
        <v>0.3</v>
      </c>
      <c r="I27" s="27" t="str">
        <f t="shared" si="1"/>
        <v>OK</v>
      </c>
    </row>
    <row r="28" spans="1:9" ht="15">
      <c r="A28" s="91" t="s">
        <v>29</v>
      </c>
      <c r="B28" s="66" t="s">
        <v>28</v>
      </c>
      <c r="C28" s="128" t="s">
        <v>22</v>
      </c>
      <c r="D28" s="131">
        <v>54</v>
      </c>
      <c r="E28" s="131">
        <v>11.61</v>
      </c>
      <c r="F28" s="129">
        <f t="shared" si="2"/>
        <v>626.94</v>
      </c>
      <c r="H28" s="222">
        <v>11.61</v>
      </c>
      <c r="I28" s="27" t="str">
        <f t="shared" si="1"/>
        <v>OK</v>
      </c>
    </row>
    <row r="29" spans="1:9" ht="15">
      <c r="A29" s="91" t="s">
        <v>27</v>
      </c>
      <c r="B29" s="66" t="s">
        <v>169</v>
      </c>
      <c r="C29" s="128" t="s">
        <v>24</v>
      </c>
      <c r="D29" s="131">
        <v>5130</v>
      </c>
      <c r="E29" s="131">
        <v>0.27</v>
      </c>
      <c r="F29" s="129">
        <f t="shared" si="2"/>
        <v>1385.1</v>
      </c>
      <c r="H29" s="222">
        <v>0.27</v>
      </c>
      <c r="I29" s="27" t="str">
        <f t="shared" si="1"/>
        <v>OK</v>
      </c>
    </row>
    <row r="30" spans="1:9" ht="15">
      <c r="A30" s="91" t="s">
        <v>159</v>
      </c>
      <c r="B30" s="30" t="s">
        <v>33</v>
      </c>
      <c r="C30" s="128" t="s">
        <v>22</v>
      </c>
      <c r="D30" s="131">
        <v>36</v>
      </c>
      <c r="E30" s="131">
        <v>14.42</v>
      </c>
      <c r="F30" s="129">
        <f t="shared" si="2"/>
        <v>519.12</v>
      </c>
      <c r="H30" s="222">
        <v>14.42</v>
      </c>
      <c r="I30" s="27" t="str">
        <f t="shared" si="1"/>
        <v>OK</v>
      </c>
    </row>
    <row r="31" spans="1:9" ht="15">
      <c r="A31" s="91" t="s">
        <v>27</v>
      </c>
      <c r="B31" s="30" t="s">
        <v>154</v>
      </c>
      <c r="C31" s="128" t="s">
        <v>49</v>
      </c>
      <c r="D31" s="131">
        <v>3420</v>
      </c>
      <c r="E31" s="131">
        <v>0.27</v>
      </c>
      <c r="F31" s="129">
        <f t="shared" si="2"/>
        <v>923.4</v>
      </c>
      <c r="H31" s="222">
        <v>0.27</v>
      </c>
      <c r="I31" s="27" t="str">
        <f t="shared" si="1"/>
        <v>OK</v>
      </c>
    </row>
    <row r="32" spans="1:9" ht="25.5">
      <c r="A32" s="94" t="s">
        <v>164</v>
      </c>
      <c r="B32" s="30" t="s">
        <v>165</v>
      </c>
      <c r="C32" s="128" t="s">
        <v>5</v>
      </c>
      <c r="D32" s="131">
        <v>180</v>
      </c>
      <c r="E32" s="131">
        <v>336.72</v>
      </c>
      <c r="F32" s="129">
        <f t="shared" si="2"/>
        <v>60609.6</v>
      </c>
      <c r="H32" s="222">
        <v>336.72</v>
      </c>
      <c r="I32" s="27" t="str">
        <f t="shared" si="1"/>
        <v>OK</v>
      </c>
    </row>
    <row r="33" spans="1:9" ht="25.5">
      <c r="A33" s="94" t="s">
        <v>164</v>
      </c>
      <c r="B33" s="30" t="s">
        <v>173</v>
      </c>
      <c r="C33" s="128" t="s">
        <v>5</v>
      </c>
      <c r="D33" s="131">
        <v>0</v>
      </c>
      <c r="E33" s="131">
        <v>604.66</v>
      </c>
      <c r="F33" s="129">
        <f>ROUND(D33*E33,2)</f>
        <v>0</v>
      </c>
      <c r="H33" s="222">
        <v>604.66</v>
      </c>
      <c r="I33" s="27" t="str">
        <f t="shared" si="1"/>
        <v>OK</v>
      </c>
    </row>
    <row r="34" spans="1:9" ht="15">
      <c r="A34" s="94" t="s">
        <v>46</v>
      </c>
      <c r="B34" s="30" t="s">
        <v>47</v>
      </c>
      <c r="C34" s="128" t="s">
        <v>22</v>
      </c>
      <c r="D34" s="131">
        <v>36</v>
      </c>
      <c r="E34" s="131">
        <v>12</v>
      </c>
      <c r="F34" s="129">
        <f t="shared" si="2"/>
        <v>432</v>
      </c>
      <c r="H34" s="222">
        <v>12</v>
      </c>
      <c r="I34" s="27" t="str">
        <f t="shared" si="1"/>
        <v>OK</v>
      </c>
    </row>
    <row r="35" spans="1:9" ht="15">
      <c r="A35" s="91" t="s">
        <v>27</v>
      </c>
      <c r="B35" s="30" t="s">
        <v>155</v>
      </c>
      <c r="C35" s="128" t="s">
        <v>49</v>
      </c>
      <c r="D35" s="131">
        <v>3600</v>
      </c>
      <c r="E35" s="131">
        <v>0.27</v>
      </c>
      <c r="F35" s="129">
        <f t="shared" si="2"/>
        <v>972</v>
      </c>
      <c r="H35" s="222">
        <v>0.27</v>
      </c>
      <c r="I35" s="27" t="str">
        <f t="shared" si="1"/>
        <v>OK</v>
      </c>
    </row>
    <row r="36" spans="1:9" ht="25.5">
      <c r="A36" s="30" t="s">
        <v>142</v>
      </c>
      <c r="B36" s="30" t="s">
        <v>83</v>
      </c>
      <c r="C36" s="128" t="s">
        <v>22</v>
      </c>
      <c r="D36" s="131">
        <v>64</v>
      </c>
      <c r="E36" s="131">
        <v>207.98</v>
      </c>
      <c r="F36" s="129">
        <f t="shared" si="2"/>
        <v>13310.72</v>
      </c>
      <c r="H36" s="222">
        <v>207.98</v>
      </c>
      <c r="I36" s="27" t="str">
        <f t="shared" si="1"/>
        <v>OK</v>
      </c>
    </row>
    <row r="37" spans="1:9" s="42" customFormat="1" ht="25.5">
      <c r="A37" s="122" t="s">
        <v>45</v>
      </c>
      <c r="B37" s="30" t="s">
        <v>70</v>
      </c>
      <c r="C37" s="8" t="s">
        <v>71</v>
      </c>
      <c r="D37" s="123">
        <v>0</v>
      </c>
      <c r="E37" s="123">
        <v>2</v>
      </c>
      <c r="F37" s="129">
        <f t="shared" si="2"/>
        <v>0</v>
      </c>
      <c r="H37" s="223">
        <v>2</v>
      </c>
      <c r="I37" s="27" t="str">
        <f t="shared" si="1"/>
        <v>OK</v>
      </c>
    </row>
    <row r="38" spans="1:9" s="42" customFormat="1" ht="12.75">
      <c r="A38" s="30" t="s">
        <v>88</v>
      </c>
      <c r="B38" s="30" t="s">
        <v>166</v>
      </c>
      <c r="C38" s="120" t="s">
        <v>22</v>
      </c>
      <c r="D38" s="121">
        <v>0</v>
      </c>
      <c r="E38" s="133">
        <v>16.04</v>
      </c>
      <c r="F38" s="129">
        <f t="shared" si="2"/>
        <v>0</v>
      </c>
      <c r="H38" s="223">
        <v>16.04</v>
      </c>
      <c r="I38" s="27" t="str">
        <f t="shared" si="1"/>
        <v>OK</v>
      </c>
    </row>
    <row r="39" spans="1:9" s="42" customFormat="1" ht="12.75">
      <c r="A39" s="91" t="s">
        <v>51</v>
      </c>
      <c r="B39" s="66" t="s">
        <v>171</v>
      </c>
      <c r="C39" s="120" t="s">
        <v>49</v>
      </c>
      <c r="D39" s="121">
        <v>0</v>
      </c>
      <c r="E39" s="121">
        <v>0.27</v>
      </c>
      <c r="F39" s="129">
        <f t="shared" si="2"/>
        <v>0</v>
      </c>
      <c r="H39" s="223">
        <v>0.27</v>
      </c>
      <c r="I39" s="27" t="str">
        <f t="shared" si="1"/>
        <v>OK</v>
      </c>
    </row>
    <row r="40" spans="1:9" s="42" customFormat="1" ht="12.75">
      <c r="A40" s="122" t="s">
        <v>42</v>
      </c>
      <c r="B40" s="30" t="s">
        <v>43</v>
      </c>
      <c r="C40" s="8" t="s">
        <v>22</v>
      </c>
      <c r="D40" s="123">
        <v>50</v>
      </c>
      <c r="E40" s="131">
        <v>56.4</v>
      </c>
      <c r="F40" s="129">
        <f t="shared" si="2"/>
        <v>2820</v>
      </c>
      <c r="H40" s="223">
        <v>56.4</v>
      </c>
      <c r="I40" s="27" t="str">
        <f t="shared" si="1"/>
        <v>OK</v>
      </c>
    </row>
    <row r="41" spans="1:9" s="42" customFormat="1" ht="12.75">
      <c r="A41" s="122" t="s">
        <v>51</v>
      </c>
      <c r="B41" s="30" t="s">
        <v>158</v>
      </c>
      <c r="C41" s="8" t="s">
        <v>49</v>
      </c>
      <c r="D41" s="123">
        <v>4750</v>
      </c>
      <c r="E41" s="123">
        <v>0.27</v>
      </c>
      <c r="F41" s="129">
        <f t="shared" si="2"/>
        <v>1282.5</v>
      </c>
      <c r="H41" s="223">
        <v>0.27</v>
      </c>
      <c r="I41" s="27" t="str">
        <f t="shared" si="1"/>
        <v>OK</v>
      </c>
    </row>
    <row r="42" spans="1:9" s="42" customFormat="1" ht="25.5">
      <c r="A42" s="131" t="s">
        <v>67</v>
      </c>
      <c r="B42" s="30" t="s">
        <v>132</v>
      </c>
      <c r="C42" s="8" t="s">
        <v>22</v>
      </c>
      <c r="D42" s="123">
        <v>0</v>
      </c>
      <c r="E42" s="123">
        <v>7.28</v>
      </c>
      <c r="F42" s="129">
        <f t="shared" si="2"/>
        <v>0</v>
      </c>
      <c r="H42" s="223">
        <v>7.64</v>
      </c>
      <c r="I42" s="27" t="str">
        <f t="shared" si="1"/>
        <v>AUMENTAR RUBRO</v>
      </c>
    </row>
    <row r="43" spans="1:9" s="42" customFormat="1" ht="21.75" customHeight="1">
      <c r="A43" s="91" t="s">
        <v>133</v>
      </c>
      <c r="B43" s="30" t="s">
        <v>163</v>
      </c>
      <c r="C43" s="128" t="s">
        <v>22</v>
      </c>
      <c r="D43" s="131">
        <v>12.8</v>
      </c>
      <c r="E43" s="133">
        <v>180.89</v>
      </c>
      <c r="F43" s="129">
        <f t="shared" si="2"/>
        <v>2315.39</v>
      </c>
      <c r="H43" s="223">
        <v>180.89</v>
      </c>
      <c r="I43" s="27" t="str">
        <f t="shared" si="1"/>
        <v>OK</v>
      </c>
    </row>
    <row r="44" spans="1:9" ht="15">
      <c r="A44" s="122" t="s">
        <v>59</v>
      </c>
      <c r="B44" s="30" t="s">
        <v>60</v>
      </c>
      <c r="C44" s="8" t="s">
        <v>22</v>
      </c>
      <c r="D44" s="123">
        <v>0</v>
      </c>
      <c r="E44" s="133">
        <v>125.96</v>
      </c>
      <c r="F44" s="129">
        <f t="shared" si="2"/>
        <v>0</v>
      </c>
      <c r="H44" s="222">
        <v>125.96</v>
      </c>
      <c r="I44" s="27" t="str">
        <f t="shared" si="1"/>
        <v>OK</v>
      </c>
    </row>
    <row r="45" spans="1:9" s="42" customFormat="1" ht="12.75">
      <c r="A45" s="91" t="s">
        <v>160</v>
      </c>
      <c r="B45" s="30" t="s">
        <v>161</v>
      </c>
      <c r="C45" s="128" t="s">
        <v>22</v>
      </c>
      <c r="D45" s="131">
        <v>26</v>
      </c>
      <c r="E45" s="131">
        <v>159.02</v>
      </c>
      <c r="F45" s="129">
        <f t="shared" si="2"/>
        <v>4134.52</v>
      </c>
      <c r="H45" s="223">
        <v>159.02</v>
      </c>
      <c r="I45" s="27" t="str">
        <f t="shared" si="1"/>
        <v>OK</v>
      </c>
    </row>
    <row r="46" spans="1:9" s="42" customFormat="1" ht="12.75">
      <c r="A46" s="91" t="s">
        <v>30</v>
      </c>
      <c r="B46" s="66" t="s">
        <v>31</v>
      </c>
      <c r="C46" s="128" t="s">
        <v>32</v>
      </c>
      <c r="D46" s="131">
        <v>378</v>
      </c>
      <c r="E46" s="131">
        <v>0.53</v>
      </c>
      <c r="F46" s="129">
        <f t="shared" si="2"/>
        <v>200.34</v>
      </c>
      <c r="H46" s="223">
        <v>0.53</v>
      </c>
      <c r="I46" s="27" t="str">
        <f t="shared" si="1"/>
        <v>OK</v>
      </c>
    </row>
    <row r="47" spans="1:9" s="42" customFormat="1" ht="25.5">
      <c r="A47" s="30" t="s">
        <v>48</v>
      </c>
      <c r="B47" s="30" t="s">
        <v>187</v>
      </c>
      <c r="C47" s="8" t="s">
        <v>34</v>
      </c>
      <c r="D47" s="123">
        <v>0</v>
      </c>
      <c r="E47" s="123">
        <v>20.27</v>
      </c>
      <c r="F47" s="129">
        <f t="shared" si="2"/>
        <v>0</v>
      </c>
      <c r="H47" s="223">
        <v>20.27</v>
      </c>
      <c r="I47" s="27" t="str">
        <f t="shared" si="1"/>
        <v>OK</v>
      </c>
    </row>
    <row r="48" spans="1:9" s="42" customFormat="1" ht="25.5">
      <c r="A48" s="91" t="s">
        <v>50</v>
      </c>
      <c r="B48" s="66" t="s">
        <v>152</v>
      </c>
      <c r="C48" s="128" t="s">
        <v>49</v>
      </c>
      <c r="D48" s="131">
        <v>2470</v>
      </c>
      <c r="E48" s="131">
        <v>0.3</v>
      </c>
      <c r="F48" s="129">
        <f t="shared" si="2"/>
        <v>741</v>
      </c>
      <c r="H48" s="223">
        <v>0.3</v>
      </c>
      <c r="I48" s="27" t="str">
        <f t="shared" si="1"/>
        <v>OK</v>
      </c>
    </row>
    <row r="49" spans="1:9" s="42" customFormat="1" ht="12.75">
      <c r="A49" s="94" t="s">
        <v>52</v>
      </c>
      <c r="B49" s="30" t="s">
        <v>168</v>
      </c>
      <c r="C49" s="128" t="s">
        <v>5</v>
      </c>
      <c r="D49" s="131">
        <v>60</v>
      </c>
      <c r="E49" s="131">
        <v>1.47</v>
      </c>
      <c r="F49" s="129">
        <f t="shared" si="2"/>
        <v>88.2</v>
      </c>
      <c r="H49" s="223">
        <v>1.47</v>
      </c>
      <c r="I49" s="27" t="str">
        <f t="shared" si="1"/>
        <v>OK</v>
      </c>
    </row>
    <row r="50" spans="1:9" ht="15">
      <c r="A50" s="91" t="s">
        <v>37</v>
      </c>
      <c r="B50" s="30" t="s">
        <v>174</v>
      </c>
      <c r="C50" s="8" t="s">
        <v>38</v>
      </c>
      <c r="D50" s="123">
        <v>0</v>
      </c>
      <c r="E50" s="131">
        <v>290.1</v>
      </c>
      <c r="F50" s="129">
        <f t="shared" si="2"/>
        <v>0</v>
      </c>
      <c r="H50" s="222">
        <v>290.1</v>
      </c>
      <c r="I50" s="27" t="str">
        <f t="shared" si="1"/>
        <v>OK</v>
      </c>
    </row>
    <row r="51" spans="1:6" ht="15">
      <c r="A51" s="91"/>
      <c r="B51" s="93"/>
      <c r="C51" s="128"/>
      <c r="D51" s="131"/>
      <c r="E51" s="131"/>
      <c r="F51" s="129"/>
    </row>
    <row r="52" spans="1:6" ht="15">
      <c r="A52" s="91"/>
      <c r="B52" s="93"/>
      <c r="C52" s="128"/>
      <c r="D52" s="131"/>
      <c r="E52" s="131"/>
      <c r="F52" s="129"/>
    </row>
    <row r="53" spans="1:6" ht="15">
      <c r="A53" s="91"/>
      <c r="B53" s="93"/>
      <c r="C53" s="128"/>
      <c r="D53" s="131"/>
      <c r="E53" s="131"/>
      <c r="F53" s="129"/>
    </row>
    <row r="54" spans="1:6" ht="15">
      <c r="A54" s="148"/>
      <c r="B54" s="149"/>
      <c r="C54" s="150"/>
      <c r="D54" s="326" t="s">
        <v>53</v>
      </c>
      <c r="E54" s="327"/>
      <c r="F54" s="204">
        <f>SUM(F12:F53)</f>
        <v>108157.87</v>
      </c>
    </row>
    <row r="55" spans="1:6" ht="15">
      <c r="A55" s="184"/>
      <c r="B55" s="95"/>
      <c r="C55" s="199"/>
      <c r="D55" s="198"/>
      <c r="E55" s="198"/>
      <c r="F55" s="205"/>
    </row>
    <row r="56" spans="1:6" ht="15">
      <c r="A56" s="184"/>
      <c r="B56" s="95"/>
      <c r="C56" s="199"/>
      <c r="D56" s="198"/>
      <c r="E56" s="198"/>
      <c r="F56" s="205"/>
    </row>
    <row r="57" spans="1:6" ht="15">
      <c r="A57" s="184"/>
      <c r="B57" s="95"/>
      <c r="C57" s="199"/>
      <c r="D57" s="198"/>
      <c r="E57" s="198"/>
      <c r="F57" s="205"/>
    </row>
    <row r="58" spans="1:6" ht="15">
      <c r="A58" s="148"/>
      <c r="B58" s="149"/>
      <c r="C58" s="182"/>
      <c r="D58" s="325"/>
      <c r="E58" s="325"/>
      <c r="F58" s="183"/>
    </row>
    <row r="60" spans="6:7" ht="15">
      <c r="F60" s="222">
        <v>2013834.75</v>
      </c>
      <c r="G60" s="27">
        <v>126</v>
      </c>
    </row>
    <row r="61" spans="6:7" ht="15">
      <c r="F61" s="222">
        <v>110711.87</v>
      </c>
      <c r="G61" s="27">
        <f>G60*F61/F60</f>
        <v>6.926931626341237</v>
      </c>
    </row>
  </sheetData>
  <sheetProtection/>
  <mergeCells count="8">
    <mergeCell ref="D58:E58"/>
    <mergeCell ref="D54:E54"/>
    <mergeCell ref="A1:F1"/>
    <mergeCell ref="A2:F2"/>
    <mergeCell ref="A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C11"/>
  <sheetViews>
    <sheetView zoomScalePageLayoutView="0" workbookViewId="0" topLeftCell="A1">
      <selection activeCell="B6" sqref="B6"/>
    </sheetView>
  </sheetViews>
  <sheetFormatPr defaultColWidth="11.421875" defaultRowHeight="15"/>
  <cols>
    <col min="2" max="2" width="11.57421875" style="0" bestFit="1" customWidth="1"/>
  </cols>
  <sheetData>
    <row r="6" spans="1:2" ht="15">
      <c r="A6">
        <v>3</v>
      </c>
      <c r="B6" s="19">
        <f>+PC3!G37</f>
        <v>0</v>
      </c>
    </row>
    <row r="7" spans="1:2" ht="15">
      <c r="A7">
        <v>4</v>
      </c>
      <c r="B7" s="19">
        <f>+PC4!G37</f>
        <v>0</v>
      </c>
    </row>
    <row r="8" spans="1:3" ht="15">
      <c r="A8">
        <v>5</v>
      </c>
      <c r="B8" s="295">
        <f>+PC5!G42</f>
        <v>0</v>
      </c>
      <c r="C8" t="s">
        <v>189</v>
      </c>
    </row>
    <row r="9" spans="1:3" ht="15">
      <c r="A9">
        <v>6</v>
      </c>
      <c r="B9" s="295">
        <f>+PC6!G42</f>
        <v>0</v>
      </c>
      <c r="C9" t="s">
        <v>189</v>
      </c>
    </row>
    <row r="10" spans="1:2" ht="15">
      <c r="A10">
        <v>7</v>
      </c>
      <c r="B10" s="19">
        <f>+PC7!G38</f>
        <v>0</v>
      </c>
    </row>
    <row r="11" ht="15">
      <c r="B11" s="134">
        <f>SUM(B6:B10)</f>
        <v>0</v>
      </c>
    </row>
  </sheetData>
  <sheetProtection/>
  <hyperlinks>
    <hyperlink ref="B11" location="RESUMEN!E27" display="RESUMEN!E2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Paul Ordoñez Jaramillo</dc:creator>
  <cp:keywords/>
  <dc:description/>
  <cp:lastModifiedBy>Marconi Patricio Valle Yanchaliquin</cp:lastModifiedBy>
  <cp:lastPrinted>2019-03-14T15:37:26Z</cp:lastPrinted>
  <dcterms:created xsi:type="dcterms:W3CDTF">2017-08-23T16:25:33Z</dcterms:created>
  <dcterms:modified xsi:type="dcterms:W3CDTF">2019-11-15T21:36:01Z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