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80" yWindow="465" windowWidth="18120" windowHeight="12240" tabRatio="926" firstSheet="19" activeTab="30"/>
  </bookViews>
  <sheets>
    <sheet name="datos" sheetId="1" state="hidden" r:id="rId1"/>
    <sheet name="presupuesto sitios mpr" sheetId="2" state="hidden" r:id="rId2"/>
    <sheet name="T-R 56+940" sheetId="3" r:id="rId3"/>
    <sheet name="T-R 35+800" sheetId="4" r:id="rId4"/>
    <sheet name="37+200" sheetId="5" r:id="rId5"/>
    <sheet name="36+200 CAMARONES" sheetId="6" r:id="rId6"/>
    <sheet name="30+950 LAD. DER" sheetId="7" r:id="rId7"/>
    <sheet name="30+950 LAD. IZQ" sheetId="8" r:id="rId8"/>
    <sheet name="30+600" sheetId="9" r:id="rId9"/>
    <sheet name="30+500" sheetId="10" r:id="rId10"/>
    <sheet name="21+200" sheetId="11" r:id="rId11"/>
    <sheet name="98+990" sheetId="12" r:id="rId12"/>
    <sheet name="97+300" sheetId="13" r:id="rId13"/>
    <sheet name="95+500" sheetId="14" r:id="rId14"/>
    <sheet name="94+000" sheetId="15" r:id="rId15"/>
    <sheet name="92+500" sheetId="16" r:id="rId16"/>
    <sheet name="91+800" sheetId="17" r:id="rId17"/>
    <sheet name="90+900" sheetId="18" r:id="rId18"/>
    <sheet name="89+500" sheetId="19" r:id="rId19"/>
    <sheet name="85+300" sheetId="20" r:id="rId20"/>
    <sheet name="82+600" sheetId="21" r:id="rId21"/>
    <sheet name="82+350" sheetId="22" r:id="rId22"/>
    <sheet name="82+100" sheetId="23" r:id="rId23"/>
    <sheet name="78+800" sheetId="24" r:id="rId24"/>
    <sheet name="78+000" sheetId="25" r:id="rId25"/>
    <sheet name="77+900" sheetId="26" r:id="rId26"/>
    <sheet name="76+600" sheetId="27" r:id="rId27"/>
    <sheet name="61+400" sheetId="28" r:id="rId28"/>
    <sheet name="41+400" sheetId="29" r:id="rId29"/>
    <sheet name="P-C 7+800" sheetId="30" r:id="rId30"/>
    <sheet name="P-C 5+300" sheetId="31" r:id="rId31"/>
    <sheet name="RESUMEN-SITIOS CRITICOS " sheetId="32" r:id="rId32"/>
    <sheet name="Hoja1" sheetId="33" state="hidden" r:id="rId33"/>
    <sheet name="85+300 anterior" sheetId="34" state="hidden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AA" localSheetId="10">'[1]cuerpo bombero andres vera'!#REF!</definedName>
    <definedName name="AAA" localSheetId="9">'[1]cuerpo bombero andres vera'!#REF!</definedName>
    <definedName name="AAA" localSheetId="8">'[1]cuerpo bombero andres vera'!#REF!</definedName>
    <definedName name="AAA" localSheetId="6">'[1]cuerpo bombero andres vera'!#REF!</definedName>
    <definedName name="AAA" localSheetId="7">'[1]cuerpo bombero andres vera'!#REF!</definedName>
    <definedName name="AAA" localSheetId="4">'[1]cuerpo bombero andres vera'!#REF!</definedName>
    <definedName name="AAA" localSheetId="28">'[1]cuerpo bombero andres vera'!#REF!</definedName>
    <definedName name="AAA" localSheetId="27">'[1]cuerpo bombero andres vera'!#REF!</definedName>
    <definedName name="AAA" localSheetId="26">'[1]cuerpo bombero andres vera'!#REF!</definedName>
    <definedName name="AAA" localSheetId="25">'[1]cuerpo bombero andres vera'!#REF!</definedName>
    <definedName name="AAA" localSheetId="24">'[1]cuerpo bombero andres vera'!#REF!</definedName>
    <definedName name="AAA" localSheetId="23">'[1]cuerpo bombero andres vera'!#REF!</definedName>
    <definedName name="AAA" localSheetId="22">'[1]cuerpo bombero andres vera'!#REF!</definedName>
    <definedName name="AAA" localSheetId="21">'[1]cuerpo bombero andres vera'!#REF!</definedName>
    <definedName name="AAA" localSheetId="20">'[1]cuerpo bombero andres vera'!#REF!</definedName>
    <definedName name="AAA" localSheetId="19">'[1]cuerpo bombero andres vera'!#REF!</definedName>
    <definedName name="AAA" localSheetId="33">'[1]cuerpo bombero andres vera'!#REF!</definedName>
    <definedName name="AAA" localSheetId="18">'[1]cuerpo bombero andres vera'!#REF!</definedName>
    <definedName name="AAA" localSheetId="17">'[1]cuerpo bombero andres vera'!#REF!</definedName>
    <definedName name="AAA" localSheetId="16">'[1]cuerpo bombero andres vera'!#REF!</definedName>
    <definedName name="AAA" localSheetId="15">'[1]cuerpo bombero andres vera'!#REF!</definedName>
    <definedName name="AAA" localSheetId="14">'[1]cuerpo bombero andres vera'!#REF!</definedName>
    <definedName name="AAA" localSheetId="13">'[1]cuerpo bombero andres vera'!#REF!</definedName>
    <definedName name="AAA" localSheetId="12">'[1]cuerpo bombero andres vera'!#REF!</definedName>
    <definedName name="AAA" localSheetId="11">'[1]cuerpo bombero andres vera'!#REF!</definedName>
    <definedName name="AAA" localSheetId="30">'[1]cuerpo bombero andres vera'!#REF!</definedName>
    <definedName name="AAA" localSheetId="29">'[1]cuerpo bombero andres vera'!#REF!</definedName>
    <definedName name="AAA" localSheetId="3">'[1]cuerpo bombero andres vera'!#REF!</definedName>
    <definedName name="AAA" localSheetId="2">'[1]cuerpo bombero andres vera'!#REF!</definedName>
    <definedName name="AAA">'[1]cuerpo bombero andres vera'!#REF!</definedName>
    <definedName name="ANALISIS" localSheetId="10">#REF!</definedName>
    <definedName name="ANALISIS" localSheetId="9">#REF!</definedName>
    <definedName name="ANALISIS" localSheetId="8">#REF!</definedName>
    <definedName name="ANALISIS" localSheetId="6">#REF!</definedName>
    <definedName name="ANALISIS" localSheetId="7">#REF!</definedName>
    <definedName name="ANALISIS" localSheetId="4">#REF!</definedName>
    <definedName name="ANALISIS" localSheetId="28">#REF!</definedName>
    <definedName name="ANALISIS" localSheetId="27">#REF!</definedName>
    <definedName name="ANALISIS" localSheetId="26">#REF!</definedName>
    <definedName name="ANALISIS" localSheetId="25">#REF!</definedName>
    <definedName name="ANALISIS" localSheetId="24">#REF!</definedName>
    <definedName name="ANALISIS" localSheetId="23">#REF!</definedName>
    <definedName name="ANALISIS" localSheetId="22">#REF!</definedName>
    <definedName name="ANALISIS" localSheetId="21">#REF!</definedName>
    <definedName name="ANALISIS" localSheetId="20">#REF!</definedName>
    <definedName name="ANALISIS" localSheetId="19">#REF!</definedName>
    <definedName name="ANALISIS" localSheetId="33">#REF!</definedName>
    <definedName name="ANALISIS" localSheetId="18">#REF!</definedName>
    <definedName name="ANALISIS" localSheetId="17">#REF!</definedName>
    <definedName name="ANALISIS" localSheetId="16">#REF!</definedName>
    <definedName name="ANALISIS" localSheetId="15">#REF!</definedName>
    <definedName name="ANALISIS" localSheetId="14">#REF!</definedName>
    <definedName name="ANALISIS" localSheetId="13">#REF!</definedName>
    <definedName name="ANALISIS" localSheetId="12">#REF!</definedName>
    <definedName name="ANALISIS" localSheetId="11">#REF!</definedName>
    <definedName name="ANALISIS" localSheetId="30">#REF!</definedName>
    <definedName name="ANALISIS" localSheetId="29">#REF!</definedName>
    <definedName name="ANALISIS" localSheetId="3">#REF!</definedName>
    <definedName name="ANALISIS" localSheetId="2">#REF!</definedName>
    <definedName name="ANALISIS">#REF!</definedName>
    <definedName name="_xlnm.Print_Area" localSheetId="10">'21+200'!$A$1:$G$49</definedName>
    <definedName name="_xlnm.Print_Area" localSheetId="9">'30+500'!$A$1:$G$35</definedName>
    <definedName name="_xlnm.Print_Area" localSheetId="8">'30+600'!$A$1:$G$49</definedName>
    <definedName name="_xlnm.Print_Area" localSheetId="6">'30+950 LAD. DER'!$A$1:$G$39</definedName>
    <definedName name="_xlnm.Print_Area" localSheetId="7">'30+950 LAD. IZQ'!$A$1:$G$46</definedName>
    <definedName name="_xlnm.Print_Area" localSheetId="5">'36+200 CAMARONES'!$A$1:$G$41</definedName>
    <definedName name="_xlnm.Print_Area" localSheetId="4">'37+200'!$A$1:$G$30</definedName>
    <definedName name="_xlnm.Print_Area" localSheetId="28">'41+400'!$A$1:$G$34</definedName>
    <definedName name="_xlnm.Print_Area" localSheetId="27">'61+400'!$A$1:$G$31</definedName>
    <definedName name="_xlnm.Print_Area" localSheetId="26">'76+600'!$A$1:$G$31</definedName>
    <definedName name="_xlnm.Print_Area" localSheetId="25">'77+900'!$A$1:$G$55</definedName>
    <definedName name="_xlnm.Print_Area" localSheetId="24">'78+000'!$A$1:$G$52</definedName>
    <definedName name="_xlnm.Print_Area" localSheetId="23">'78+800'!$A$1:$G$55</definedName>
    <definedName name="_xlnm.Print_Area" localSheetId="22">'82+100'!$A$1:$G$49</definedName>
    <definedName name="_xlnm.Print_Area" localSheetId="21">'82+350'!$A$1:$G$33</definedName>
    <definedName name="_xlnm.Print_Area" localSheetId="20">'82+600'!$A$1:$G$52</definedName>
    <definedName name="_xlnm.Print_Area" localSheetId="19">'85+300'!$A$1:$G$51</definedName>
    <definedName name="_xlnm.Print_Area" localSheetId="33">'85+300 anterior'!$A$1:$G$54</definedName>
    <definedName name="_xlnm.Print_Area" localSheetId="18">'89+500'!$A$1:$G$51</definedName>
    <definedName name="_xlnm.Print_Area" localSheetId="17">'90+900'!$A$1:$G$52</definedName>
    <definedName name="_xlnm.Print_Area" localSheetId="16">'91+800'!$A$1:$G$31</definedName>
    <definedName name="_xlnm.Print_Area" localSheetId="15">'92+500'!$A$1:$G$32</definedName>
    <definedName name="_xlnm.Print_Area" localSheetId="14">'94+000'!$A$1:$G$33</definedName>
    <definedName name="_xlnm.Print_Area" localSheetId="13">'95+500'!$A$1:$G$48</definedName>
    <definedName name="_xlnm.Print_Area" localSheetId="12">'97+300'!$A$1:$I$49</definedName>
    <definedName name="_xlnm.Print_Area" localSheetId="11">'98+990'!$A$1:$G$49</definedName>
    <definedName name="_xlnm.Print_Area" localSheetId="30">'P-C 5+300'!$A$1:$G$50</definedName>
    <definedName name="_xlnm.Print_Area" localSheetId="29">'P-C 7+800'!$A$1:$G$48</definedName>
    <definedName name="_xlnm.Print_Area" localSheetId="1">'presupuesto sitios mpr'!$A$1:$G$125</definedName>
    <definedName name="_xlnm.Print_Area" localSheetId="31">'RESUMEN-SITIOS CRITICOS '!$A$1:$G$71</definedName>
    <definedName name="_xlnm.Print_Area" localSheetId="3">'T-R 35+800'!$A$1:$G$52</definedName>
    <definedName name="_xlnm.Print_Area" localSheetId="2">'T-R 56+940'!$A$1:$G$46</definedName>
    <definedName name="BLOQUE_2A_6x8" localSheetId="10">'[1]cuerpo bombero andres vera'!#REF!</definedName>
    <definedName name="BLOQUE_2A_6x8" localSheetId="9">'[1]cuerpo bombero andres vera'!#REF!</definedName>
    <definedName name="BLOQUE_2A_6x8" localSheetId="8">'[1]cuerpo bombero andres vera'!#REF!</definedName>
    <definedName name="BLOQUE_2A_6x8" localSheetId="6">'[1]cuerpo bombero andres vera'!#REF!</definedName>
    <definedName name="BLOQUE_2A_6x8" localSheetId="7">'[1]cuerpo bombero andres vera'!#REF!</definedName>
    <definedName name="BLOQUE_2A_6x8" localSheetId="4">'[1]cuerpo bombero andres vera'!#REF!</definedName>
    <definedName name="BLOQUE_2A_6x8" localSheetId="28">'[1]cuerpo bombero andres vera'!#REF!</definedName>
    <definedName name="BLOQUE_2A_6x8" localSheetId="27">'[1]cuerpo bombero andres vera'!#REF!</definedName>
    <definedName name="BLOQUE_2A_6x8" localSheetId="26">'[1]cuerpo bombero andres vera'!#REF!</definedName>
    <definedName name="BLOQUE_2A_6x8" localSheetId="25">'[1]cuerpo bombero andres vera'!#REF!</definedName>
    <definedName name="BLOQUE_2A_6x8" localSheetId="24">'[1]cuerpo bombero andres vera'!#REF!</definedName>
    <definedName name="BLOQUE_2A_6x8" localSheetId="23">'[1]cuerpo bombero andres vera'!#REF!</definedName>
    <definedName name="BLOQUE_2A_6x8" localSheetId="22">'[1]cuerpo bombero andres vera'!#REF!</definedName>
    <definedName name="BLOQUE_2A_6x8" localSheetId="21">'[1]cuerpo bombero andres vera'!#REF!</definedName>
    <definedName name="BLOQUE_2A_6x8" localSheetId="20">'[1]cuerpo bombero andres vera'!#REF!</definedName>
    <definedName name="BLOQUE_2A_6x8" localSheetId="19">'[1]cuerpo bombero andres vera'!#REF!</definedName>
    <definedName name="BLOQUE_2A_6x8" localSheetId="33">'[1]cuerpo bombero andres vera'!#REF!</definedName>
    <definedName name="BLOQUE_2A_6x8" localSheetId="18">'[1]cuerpo bombero andres vera'!#REF!</definedName>
    <definedName name="BLOQUE_2A_6x8" localSheetId="17">'[1]cuerpo bombero andres vera'!#REF!</definedName>
    <definedName name="BLOQUE_2A_6x8" localSheetId="16">'[1]cuerpo bombero andres vera'!#REF!</definedName>
    <definedName name="BLOQUE_2A_6x8" localSheetId="15">'[1]cuerpo bombero andres vera'!#REF!</definedName>
    <definedName name="BLOQUE_2A_6x8" localSheetId="14">'[1]cuerpo bombero andres vera'!#REF!</definedName>
    <definedName name="BLOQUE_2A_6x8" localSheetId="13">'[1]cuerpo bombero andres vera'!#REF!</definedName>
    <definedName name="BLOQUE_2A_6x8" localSheetId="12">'[1]cuerpo bombero andres vera'!#REF!</definedName>
    <definedName name="BLOQUE_2A_6x8" localSheetId="11">'[1]cuerpo bombero andres vera'!#REF!</definedName>
    <definedName name="BLOQUE_2A_6x8" localSheetId="30">'[1]cuerpo bombero andres vera'!#REF!</definedName>
    <definedName name="BLOQUE_2A_6x8" localSheetId="29">'[1]cuerpo bombero andres vera'!#REF!</definedName>
    <definedName name="BLOQUE_2A_6x8" localSheetId="3">'[1]cuerpo bombero andres vera'!#REF!</definedName>
    <definedName name="BLOQUE_2A_6x8" localSheetId="2">'[1]cuerpo bombero andres vera'!#REF!</definedName>
    <definedName name="BLOQUE_2A_6x8">'[1]cuerpo bombero andres vera'!#REF!</definedName>
    <definedName name="BLOQUE_2A_6x8_E" localSheetId="10">'[1]cuerpo bombero andres vera'!#REF!</definedName>
    <definedName name="BLOQUE_2A_6x8_E" localSheetId="9">'[1]cuerpo bombero andres vera'!#REF!</definedName>
    <definedName name="BLOQUE_2A_6x8_E" localSheetId="8">'[1]cuerpo bombero andres vera'!#REF!</definedName>
    <definedName name="BLOQUE_2A_6x8_E" localSheetId="6">'[1]cuerpo bombero andres vera'!#REF!</definedName>
    <definedName name="BLOQUE_2A_6x8_E" localSheetId="7">'[1]cuerpo bombero andres vera'!#REF!</definedName>
    <definedName name="BLOQUE_2A_6x8_E" localSheetId="4">'[1]cuerpo bombero andres vera'!#REF!</definedName>
    <definedName name="BLOQUE_2A_6x8_E" localSheetId="28">'[1]cuerpo bombero andres vera'!#REF!</definedName>
    <definedName name="BLOQUE_2A_6x8_E" localSheetId="27">'[1]cuerpo bombero andres vera'!#REF!</definedName>
    <definedName name="BLOQUE_2A_6x8_E" localSheetId="26">'[1]cuerpo bombero andres vera'!#REF!</definedName>
    <definedName name="BLOQUE_2A_6x8_E" localSheetId="25">'[1]cuerpo bombero andres vera'!#REF!</definedName>
    <definedName name="BLOQUE_2A_6x8_E" localSheetId="24">'[1]cuerpo bombero andres vera'!#REF!</definedName>
    <definedName name="BLOQUE_2A_6x8_E" localSheetId="23">'[1]cuerpo bombero andres vera'!#REF!</definedName>
    <definedName name="BLOQUE_2A_6x8_E" localSheetId="22">'[1]cuerpo bombero andres vera'!#REF!</definedName>
    <definedName name="BLOQUE_2A_6x8_E" localSheetId="21">'[1]cuerpo bombero andres vera'!#REF!</definedName>
    <definedName name="BLOQUE_2A_6x8_E" localSheetId="20">'[1]cuerpo bombero andres vera'!#REF!</definedName>
    <definedName name="BLOQUE_2A_6x8_E" localSheetId="19">'[1]cuerpo bombero andres vera'!#REF!</definedName>
    <definedName name="BLOQUE_2A_6x8_E" localSheetId="33">'[1]cuerpo bombero andres vera'!#REF!</definedName>
    <definedName name="BLOQUE_2A_6x8_E" localSheetId="18">'[1]cuerpo bombero andres vera'!#REF!</definedName>
    <definedName name="BLOQUE_2A_6x8_E" localSheetId="17">'[1]cuerpo bombero andres vera'!#REF!</definedName>
    <definedName name="BLOQUE_2A_6x8_E" localSheetId="16">'[1]cuerpo bombero andres vera'!#REF!</definedName>
    <definedName name="BLOQUE_2A_6x8_E" localSheetId="15">'[1]cuerpo bombero andres vera'!#REF!</definedName>
    <definedName name="BLOQUE_2A_6x8_E" localSheetId="14">'[1]cuerpo bombero andres vera'!#REF!</definedName>
    <definedName name="BLOQUE_2A_6x8_E" localSheetId="13">'[1]cuerpo bombero andres vera'!#REF!</definedName>
    <definedName name="BLOQUE_2A_6x8_E" localSheetId="12">'[1]cuerpo bombero andres vera'!#REF!</definedName>
    <definedName name="BLOQUE_2A_6x8_E" localSheetId="11">'[1]cuerpo bombero andres vera'!#REF!</definedName>
    <definedName name="BLOQUE_2A_6x8_E" localSheetId="30">'[1]cuerpo bombero andres vera'!#REF!</definedName>
    <definedName name="BLOQUE_2A_6x8_E" localSheetId="29">'[1]cuerpo bombero andres vera'!#REF!</definedName>
    <definedName name="BLOQUE_2A_6x8_E" localSheetId="3">'[1]cuerpo bombero andres vera'!#REF!</definedName>
    <definedName name="BLOQUE_2A_6x8_E" localSheetId="2">'[1]cuerpo bombero andres vera'!#REF!</definedName>
    <definedName name="BLOQUE_2A_6x8_E">'[1]cuerpo bombero andres vera'!#REF!</definedName>
    <definedName name="BLOQUE_3A_6x8" localSheetId="10">'[1]cuerpo bombero andres vera'!#REF!</definedName>
    <definedName name="BLOQUE_3A_6x8" localSheetId="9">'[1]cuerpo bombero andres vera'!#REF!</definedName>
    <definedName name="BLOQUE_3A_6x8" localSheetId="8">'[1]cuerpo bombero andres vera'!#REF!</definedName>
    <definedName name="BLOQUE_3A_6x8" localSheetId="6">'[1]cuerpo bombero andres vera'!#REF!</definedName>
    <definedName name="BLOQUE_3A_6x8" localSheetId="7">'[1]cuerpo bombero andres vera'!#REF!</definedName>
    <definedName name="BLOQUE_3A_6x8" localSheetId="4">'[1]cuerpo bombero andres vera'!#REF!</definedName>
    <definedName name="BLOQUE_3A_6x8" localSheetId="28">'[1]cuerpo bombero andres vera'!#REF!</definedName>
    <definedName name="BLOQUE_3A_6x8" localSheetId="27">'[1]cuerpo bombero andres vera'!#REF!</definedName>
    <definedName name="BLOQUE_3A_6x8" localSheetId="26">'[1]cuerpo bombero andres vera'!#REF!</definedName>
    <definedName name="BLOQUE_3A_6x8" localSheetId="25">'[1]cuerpo bombero andres vera'!#REF!</definedName>
    <definedName name="BLOQUE_3A_6x8" localSheetId="24">'[1]cuerpo bombero andres vera'!#REF!</definedName>
    <definedName name="BLOQUE_3A_6x8" localSheetId="23">'[1]cuerpo bombero andres vera'!#REF!</definedName>
    <definedName name="BLOQUE_3A_6x8" localSheetId="22">'[1]cuerpo bombero andres vera'!#REF!</definedName>
    <definedName name="BLOQUE_3A_6x8" localSheetId="21">'[1]cuerpo bombero andres vera'!#REF!</definedName>
    <definedName name="BLOQUE_3A_6x8" localSheetId="20">'[1]cuerpo bombero andres vera'!#REF!</definedName>
    <definedName name="BLOQUE_3A_6x8" localSheetId="19">'[1]cuerpo bombero andres vera'!#REF!</definedName>
    <definedName name="BLOQUE_3A_6x8" localSheetId="33">'[1]cuerpo bombero andres vera'!#REF!</definedName>
    <definedName name="BLOQUE_3A_6x8" localSheetId="18">'[1]cuerpo bombero andres vera'!#REF!</definedName>
    <definedName name="BLOQUE_3A_6x8" localSheetId="17">'[1]cuerpo bombero andres vera'!#REF!</definedName>
    <definedName name="BLOQUE_3A_6x8" localSheetId="16">'[1]cuerpo bombero andres vera'!#REF!</definedName>
    <definedName name="BLOQUE_3A_6x8" localSheetId="15">'[1]cuerpo bombero andres vera'!#REF!</definedName>
    <definedName name="BLOQUE_3A_6x8" localSheetId="14">'[1]cuerpo bombero andres vera'!#REF!</definedName>
    <definedName name="BLOQUE_3A_6x8" localSheetId="13">'[1]cuerpo bombero andres vera'!#REF!</definedName>
    <definedName name="BLOQUE_3A_6x8" localSheetId="12">'[1]cuerpo bombero andres vera'!#REF!</definedName>
    <definedName name="BLOQUE_3A_6x8" localSheetId="11">'[1]cuerpo bombero andres vera'!#REF!</definedName>
    <definedName name="BLOQUE_3A_6x8" localSheetId="30">'[1]cuerpo bombero andres vera'!#REF!</definedName>
    <definedName name="BLOQUE_3A_6x8" localSheetId="29">'[1]cuerpo bombero andres vera'!#REF!</definedName>
    <definedName name="BLOQUE_3A_6x8" localSheetId="3">'[1]cuerpo bombero andres vera'!#REF!</definedName>
    <definedName name="BLOQUE_3A_6x8" localSheetId="2">'[1]cuerpo bombero andres vera'!#REF!</definedName>
    <definedName name="BLOQUE_3A_6x8">'[1]cuerpo bombero andres vera'!#REF!</definedName>
    <definedName name="BLOQUE_3A_6x8_E" localSheetId="10">'[1]cuerpo bombero andres vera'!#REF!</definedName>
    <definedName name="BLOQUE_3A_6x8_E" localSheetId="9">'[1]cuerpo bombero andres vera'!#REF!</definedName>
    <definedName name="BLOQUE_3A_6x8_E" localSheetId="8">'[1]cuerpo bombero andres vera'!#REF!</definedName>
    <definedName name="BLOQUE_3A_6x8_E" localSheetId="6">'[1]cuerpo bombero andres vera'!#REF!</definedName>
    <definedName name="BLOQUE_3A_6x8_E" localSheetId="7">'[1]cuerpo bombero andres vera'!#REF!</definedName>
    <definedName name="BLOQUE_3A_6x8_E" localSheetId="4">'[1]cuerpo bombero andres vera'!#REF!</definedName>
    <definedName name="BLOQUE_3A_6x8_E" localSheetId="28">'[1]cuerpo bombero andres vera'!#REF!</definedName>
    <definedName name="BLOQUE_3A_6x8_E" localSheetId="27">'[1]cuerpo bombero andres vera'!#REF!</definedName>
    <definedName name="BLOQUE_3A_6x8_E" localSheetId="26">'[1]cuerpo bombero andres vera'!#REF!</definedName>
    <definedName name="BLOQUE_3A_6x8_E" localSheetId="25">'[1]cuerpo bombero andres vera'!#REF!</definedName>
    <definedName name="BLOQUE_3A_6x8_E" localSheetId="24">'[1]cuerpo bombero andres vera'!#REF!</definedName>
    <definedName name="BLOQUE_3A_6x8_E" localSheetId="23">'[1]cuerpo bombero andres vera'!#REF!</definedName>
    <definedName name="BLOQUE_3A_6x8_E" localSheetId="22">'[1]cuerpo bombero andres vera'!#REF!</definedName>
    <definedName name="BLOQUE_3A_6x8_E" localSheetId="21">'[1]cuerpo bombero andres vera'!#REF!</definedName>
    <definedName name="BLOQUE_3A_6x8_E" localSheetId="20">'[1]cuerpo bombero andres vera'!#REF!</definedName>
    <definedName name="BLOQUE_3A_6x8_E" localSheetId="19">'[1]cuerpo bombero andres vera'!#REF!</definedName>
    <definedName name="BLOQUE_3A_6x8_E" localSheetId="33">'[1]cuerpo bombero andres vera'!#REF!</definedName>
    <definedName name="BLOQUE_3A_6x8_E" localSheetId="18">'[1]cuerpo bombero andres vera'!#REF!</definedName>
    <definedName name="BLOQUE_3A_6x8_E" localSheetId="17">'[1]cuerpo bombero andres vera'!#REF!</definedName>
    <definedName name="BLOQUE_3A_6x8_E" localSheetId="16">'[1]cuerpo bombero andres vera'!#REF!</definedName>
    <definedName name="BLOQUE_3A_6x8_E" localSheetId="15">'[1]cuerpo bombero andres vera'!#REF!</definedName>
    <definedName name="BLOQUE_3A_6x8_E" localSheetId="14">'[1]cuerpo bombero andres vera'!#REF!</definedName>
    <definedName name="BLOQUE_3A_6x8_E" localSheetId="13">'[1]cuerpo bombero andres vera'!#REF!</definedName>
    <definedName name="BLOQUE_3A_6x8_E" localSheetId="12">'[1]cuerpo bombero andres vera'!#REF!</definedName>
    <definedName name="BLOQUE_3A_6x8_E" localSheetId="11">'[1]cuerpo bombero andres vera'!#REF!</definedName>
    <definedName name="BLOQUE_3A_6x8_E" localSheetId="30">'[1]cuerpo bombero andres vera'!#REF!</definedName>
    <definedName name="BLOQUE_3A_6x8_E" localSheetId="29">'[1]cuerpo bombero andres vera'!#REF!</definedName>
    <definedName name="BLOQUE_3A_6x8_E" localSheetId="3">'[1]cuerpo bombero andres vera'!#REF!</definedName>
    <definedName name="BLOQUE_3A_6x8_E" localSheetId="2">'[1]cuerpo bombero andres vera'!#REF!</definedName>
    <definedName name="BLOQUE_3A_6x8_E">'[1]cuerpo bombero andres vera'!#REF!</definedName>
    <definedName name="BLOQUE_4A_6x8" localSheetId="10">'[1]cuerpo bombero andres vera'!#REF!</definedName>
    <definedName name="BLOQUE_4A_6x8" localSheetId="9">'[1]cuerpo bombero andres vera'!#REF!</definedName>
    <definedName name="BLOQUE_4A_6x8" localSheetId="8">'[1]cuerpo bombero andres vera'!#REF!</definedName>
    <definedName name="BLOQUE_4A_6x8" localSheetId="6">'[1]cuerpo bombero andres vera'!#REF!</definedName>
    <definedName name="BLOQUE_4A_6x8" localSheetId="7">'[1]cuerpo bombero andres vera'!#REF!</definedName>
    <definedName name="BLOQUE_4A_6x8" localSheetId="4">'[1]cuerpo bombero andres vera'!#REF!</definedName>
    <definedName name="BLOQUE_4A_6x8" localSheetId="28">'[1]cuerpo bombero andres vera'!#REF!</definedName>
    <definedName name="BLOQUE_4A_6x8" localSheetId="27">'[1]cuerpo bombero andres vera'!#REF!</definedName>
    <definedName name="BLOQUE_4A_6x8" localSheetId="26">'[1]cuerpo bombero andres vera'!#REF!</definedName>
    <definedName name="BLOQUE_4A_6x8" localSheetId="25">'[1]cuerpo bombero andres vera'!#REF!</definedName>
    <definedName name="BLOQUE_4A_6x8" localSheetId="24">'[1]cuerpo bombero andres vera'!#REF!</definedName>
    <definedName name="BLOQUE_4A_6x8" localSheetId="23">'[1]cuerpo bombero andres vera'!#REF!</definedName>
    <definedName name="BLOQUE_4A_6x8" localSheetId="22">'[1]cuerpo bombero andres vera'!#REF!</definedName>
    <definedName name="BLOQUE_4A_6x8" localSheetId="21">'[1]cuerpo bombero andres vera'!#REF!</definedName>
    <definedName name="BLOQUE_4A_6x8" localSheetId="20">'[1]cuerpo bombero andres vera'!#REF!</definedName>
    <definedName name="BLOQUE_4A_6x8" localSheetId="19">'[1]cuerpo bombero andres vera'!#REF!</definedName>
    <definedName name="BLOQUE_4A_6x8" localSheetId="33">'[1]cuerpo bombero andres vera'!#REF!</definedName>
    <definedName name="BLOQUE_4A_6x8" localSheetId="18">'[1]cuerpo bombero andres vera'!#REF!</definedName>
    <definedName name="BLOQUE_4A_6x8" localSheetId="17">'[1]cuerpo bombero andres vera'!#REF!</definedName>
    <definedName name="BLOQUE_4A_6x8" localSheetId="16">'[1]cuerpo bombero andres vera'!#REF!</definedName>
    <definedName name="BLOQUE_4A_6x8" localSheetId="15">'[1]cuerpo bombero andres vera'!#REF!</definedName>
    <definedName name="BLOQUE_4A_6x8" localSheetId="14">'[1]cuerpo bombero andres vera'!#REF!</definedName>
    <definedName name="BLOQUE_4A_6x8" localSheetId="13">'[1]cuerpo bombero andres vera'!#REF!</definedName>
    <definedName name="BLOQUE_4A_6x8" localSheetId="12">'[1]cuerpo bombero andres vera'!#REF!</definedName>
    <definedName name="BLOQUE_4A_6x8" localSheetId="11">'[1]cuerpo bombero andres vera'!#REF!</definedName>
    <definedName name="BLOQUE_4A_6x8" localSheetId="30">'[1]cuerpo bombero andres vera'!#REF!</definedName>
    <definedName name="BLOQUE_4A_6x8" localSheetId="29">'[1]cuerpo bombero andres vera'!#REF!</definedName>
    <definedName name="BLOQUE_4A_6x8" localSheetId="3">'[1]cuerpo bombero andres vera'!#REF!</definedName>
    <definedName name="BLOQUE_4A_6x8" localSheetId="2">'[1]cuerpo bombero andres vera'!#REF!</definedName>
    <definedName name="BLOQUE_4A_6x8">'[1]cuerpo bombero andres vera'!#REF!</definedName>
    <definedName name="BLOQUE_6A_6X8" localSheetId="10">'[1]cuerpo bombero andres vera'!#REF!</definedName>
    <definedName name="BLOQUE_6A_6X8" localSheetId="9">'[1]cuerpo bombero andres vera'!#REF!</definedName>
    <definedName name="BLOQUE_6A_6X8" localSheetId="8">'[1]cuerpo bombero andres vera'!#REF!</definedName>
    <definedName name="BLOQUE_6A_6X8" localSheetId="6">'[1]cuerpo bombero andres vera'!#REF!</definedName>
    <definedName name="BLOQUE_6A_6X8" localSheetId="7">'[1]cuerpo bombero andres vera'!#REF!</definedName>
    <definedName name="BLOQUE_6A_6X8" localSheetId="4">'[1]cuerpo bombero andres vera'!#REF!</definedName>
    <definedName name="BLOQUE_6A_6X8" localSheetId="28">'[1]cuerpo bombero andres vera'!#REF!</definedName>
    <definedName name="BLOQUE_6A_6X8" localSheetId="27">'[1]cuerpo bombero andres vera'!#REF!</definedName>
    <definedName name="BLOQUE_6A_6X8" localSheetId="26">'[1]cuerpo bombero andres vera'!#REF!</definedName>
    <definedName name="BLOQUE_6A_6X8" localSheetId="25">'[1]cuerpo bombero andres vera'!#REF!</definedName>
    <definedName name="BLOQUE_6A_6X8" localSheetId="24">'[1]cuerpo bombero andres vera'!#REF!</definedName>
    <definedName name="BLOQUE_6A_6X8" localSheetId="23">'[1]cuerpo bombero andres vera'!#REF!</definedName>
    <definedName name="BLOQUE_6A_6X8" localSheetId="22">'[1]cuerpo bombero andres vera'!#REF!</definedName>
    <definedName name="BLOQUE_6A_6X8" localSheetId="21">'[1]cuerpo bombero andres vera'!#REF!</definedName>
    <definedName name="BLOQUE_6A_6X8" localSheetId="20">'[1]cuerpo bombero andres vera'!#REF!</definedName>
    <definedName name="BLOQUE_6A_6X8" localSheetId="19">'[1]cuerpo bombero andres vera'!#REF!</definedName>
    <definedName name="BLOQUE_6A_6X8" localSheetId="33">'[1]cuerpo bombero andres vera'!#REF!</definedName>
    <definedName name="BLOQUE_6A_6X8" localSheetId="18">'[1]cuerpo bombero andres vera'!#REF!</definedName>
    <definedName name="BLOQUE_6A_6X8" localSheetId="17">'[1]cuerpo bombero andres vera'!#REF!</definedName>
    <definedName name="BLOQUE_6A_6X8" localSheetId="16">'[1]cuerpo bombero andres vera'!#REF!</definedName>
    <definedName name="BLOQUE_6A_6X8" localSheetId="15">'[1]cuerpo bombero andres vera'!#REF!</definedName>
    <definedName name="BLOQUE_6A_6X8" localSheetId="14">'[1]cuerpo bombero andres vera'!#REF!</definedName>
    <definedName name="BLOQUE_6A_6X8" localSheetId="13">'[1]cuerpo bombero andres vera'!#REF!</definedName>
    <definedName name="BLOQUE_6A_6X8" localSheetId="12">'[1]cuerpo bombero andres vera'!#REF!</definedName>
    <definedName name="BLOQUE_6A_6X8" localSheetId="11">'[1]cuerpo bombero andres vera'!#REF!</definedName>
    <definedName name="BLOQUE_6A_6X8" localSheetId="30">'[1]cuerpo bombero andres vera'!#REF!</definedName>
    <definedName name="BLOQUE_6A_6X8" localSheetId="29">'[1]cuerpo bombero andres vera'!#REF!</definedName>
    <definedName name="BLOQUE_6A_6X8" localSheetId="3">'[1]cuerpo bombero andres vera'!#REF!</definedName>
    <definedName name="BLOQUE_6A_6X8" localSheetId="2">'[1]cuerpo bombero andres vera'!#REF!</definedName>
    <definedName name="BLOQUE_6A_6X8">'[1]cuerpo bombero andres vera'!#REF!</definedName>
    <definedName name="CANTON" localSheetId="10">'[2]Datos Generales'!$C$5</definedName>
    <definedName name="CANTON" localSheetId="9">'[2]Datos Generales'!$C$5</definedName>
    <definedName name="CANTON" localSheetId="8">#N/A</definedName>
    <definedName name="CANTON" localSheetId="6">#N/A</definedName>
    <definedName name="CANTON" localSheetId="7">#N/A</definedName>
    <definedName name="CANTON" localSheetId="4">#N/A</definedName>
    <definedName name="CANTON" localSheetId="28">#N/A</definedName>
    <definedName name="CANTON" localSheetId="27">#N/A</definedName>
    <definedName name="CANTON" localSheetId="26">#N/A</definedName>
    <definedName name="CANTON" localSheetId="25">#N/A</definedName>
    <definedName name="CANTON" localSheetId="24">#N/A</definedName>
    <definedName name="CANTON" localSheetId="23">#N/A</definedName>
    <definedName name="CANTON" localSheetId="22">#N/A</definedName>
    <definedName name="CANTON" localSheetId="21">#N/A</definedName>
    <definedName name="CANTON" localSheetId="20">#N/A</definedName>
    <definedName name="CANTON" localSheetId="19">#N/A</definedName>
    <definedName name="CANTON" localSheetId="33">#N/A</definedName>
    <definedName name="CANTON" localSheetId="18">#N/A</definedName>
    <definedName name="CANTON" localSheetId="17">#N/A</definedName>
    <definedName name="CANTON" localSheetId="16">#N/A</definedName>
    <definedName name="CANTON" localSheetId="15">#N/A</definedName>
    <definedName name="CANTON" localSheetId="14">#N/A</definedName>
    <definedName name="CANTON" localSheetId="13">#N/A</definedName>
    <definedName name="CANTON" localSheetId="12">#N/A</definedName>
    <definedName name="CANTON" localSheetId="11">#N/A</definedName>
    <definedName name="CANTON" localSheetId="30">#N/A</definedName>
    <definedName name="CANTON" localSheetId="29">#N/A</definedName>
    <definedName name="CANTON" localSheetId="3">#N/A</definedName>
    <definedName name="CANTON" localSheetId="2">#N/A</definedName>
    <definedName name="CANTON">'[3]Datos Generales'!$C$5</definedName>
    <definedName name="CASA_JULCUY" localSheetId="10">#REF!</definedName>
    <definedName name="CASA_JULCUY" localSheetId="9">#REF!</definedName>
    <definedName name="CASA_JULCUY" localSheetId="8">#REF!</definedName>
    <definedName name="CASA_JULCUY" localSheetId="6">#REF!</definedName>
    <definedName name="CASA_JULCUY" localSheetId="7">#REF!</definedName>
    <definedName name="CASA_JULCUY" localSheetId="4">#REF!</definedName>
    <definedName name="CASA_JULCUY" localSheetId="28">#REF!</definedName>
    <definedName name="CASA_JULCUY" localSheetId="27">#REF!</definedName>
    <definedName name="CASA_JULCUY" localSheetId="26">#REF!</definedName>
    <definedName name="CASA_JULCUY" localSheetId="25">#REF!</definedName>
    <definedName name="CASA_JULCUY" localSheetId="24">#REF!</definedName>
    <definedName name="CASA_JULCUY" localSheetId="23">#REF!</definedName>
    <definedName name="CASA_JULCUY" localSheetId="22">#REF!</definedName>
    <definedName name="CASA_JULCUY" localSheetId="21">#REF!</definedName>
    <definedName name="CASA_JULCUY" localSheetId="20">#REF!</definedName>
    <definedName name="CASA_JULCUY" localSheetId="19">#REF!</definedName>
    <definedName name="CASA_JULCUY" localSheetId="33">#REF!</definedName>
    <definedName name="CASA_JULCUY" localSheetId="18">#REF!</definedName>
    <definedName name="CASA_JULCUY" localSheetId="17">#REF!</definedName>
    <definedName name="CASA_JULCUY" localSheetId="16">#REF!</definedName>
    <definedName name="CASA_JULCUY" localSheetId="15">#REF!</definedName>
    <definedName name="CASA_JULCUY" localSheetId="14">#REF!</definedName>
    <definedName name="CASA_JULCUY" localSheetId="13">#REF!</definedName>
    <definedName name="CASA_JULCUY" localSheetId="12">#REF!</definedName>
    <definedName name="CASA_JULCUY" localSheetId="11">#REF!</definedName>
    <definedName name="CASA_JULCUY" localSheetId="30">#REF!</definedName>
    <definedName name="CASA_JULCUY" localSheetId="29">#REF!</definedName>
    <definedName name="CASA_JULCUY" localSheetId="3">#REF!</definedName>
    <definedName name="CASA_JULCUY" localSheetId="2">#REF!</definedName>
    <definedName name="CASA_JULCUY">#REF!</definedName>
    <definedName name="coordenadas" localSheetId="8">'[4]Hoja1'!$A$1:$C$999</definedName>
    <definedName name="coordenadas" localSheetId="6">'[4]Hoja1'!$A$1:$C$999</definedName>
    <definedName name="coordenadas" localSheetId="7">'[4]Hoja1'!$A$1:$C$999</definedName>
    <definedName name="coordenadas" localSheetId="4">'[4]Hoja1'!$A$1:$C$999</definedName>
    <definedName name="coordenadas" localSheetId="22">'[4]Hoja1'!$A$1:$C$999</definedName>
    <definedName name="coordenadas">'[4]Hoja1'!$A$1:$C$999</definedName>
    <definedName name="DETALLES" localSheetId="10">'[5]Detalles'!$A$3:$H$338</definedName>
    <definedName name="DETALLES" localSheetId="9">'[5]Detalles'!$A$3:$H$338</definedName>
    <definedName name="DETALLES" localSheetId="8">'[5]Detalles'!$A$3:$H$338</definedName>
    <definedName name="DETALLES" localSheetId="6">'[5]Detalles'!$A$3:$H$338</definedName>
    <definedName name="DETALLES" localSheetId="7">'[5]Detalles'!$A$3:$H$338</definedName>
    <definedName name="DETALLES" localSheetId="4">'[5]Detalles'!$A$3:$H$338</definedName>
    <definedName name="DETALLES" localSheetId="28">'[5]Detalles'!$A$3:$H$338</definedName>
    <definedName name="DETALLES" localSheetId="27">'[5]Detalles'!$A$3:$H$338</definedName>
    <definedName name="DETALLES" localSheetId="26">'[5]Detalles'!$A$3:$H$338</definedName>
    <definedName name="DETALLES" localSheetId="25">'[5]Detalles'!$A$3:$H$338</definedName>
    <definedName name="DETALLES" localSheetId="24">'[5]Detalles'!$A$3:$H$338</definedName>
    <definedName name="DETALLES" localSheetId="23">'[5]Detalles'!$A$3:$H$338</definedName>
    <definedName name="DETALLES" localSheetId="22">'[5]Detalles'!$A$3:$H$338</definedName>
    <definedName name="DETALLES" localSheetId="21">'[5]Detalles'!$A$3:$H$338</definedName>
    <definedName name="DETALLES" localSheetId="20">'[5]Detalles'!$A$3:$H$338</definedName>
    <definedName name="DETALLES" localSheetId="19">'[5]Detalles'!$A$3:$H$338</definedName>
    <definedName name="DETALLES" localSheetId="33">'[5]Detalles'!$A$3:$H$338</definedName>
    <definedName name="DETALLES" localSheetId="18">'[5]Detalles'!$A$3:$H$338</definedName>
    <definedName name="DETALLES" localSheetId="17">'[5]Detalles'!$A$3:$H$338</definedName>
    <definedName name="DETALLES" localSheetId="16">'[5]Detalles'!$A$3:$H$338</definedName>
    <definedName name="DETALLES" localSheetId="15">'[5]Detalles'!$A$3:$H$338</definedName>
    <definedName name="DETALLES" localSheetId="14">'[5]Detalles'!$A$3:$H$338</definedName>
    <definedName name="DETALLES" localSheetId="13">'[5]Detalles'!$A$3:$H$338</definedName>
    <definedName name="DETALLES" localSheetId="12">'[5]Detalles'!$A$3:$H$338</definedName>
    <definedName name="DETALLES" localSheetId="11">'[5]Detalles'!$A$3:$H$338</definedName>
    <definedName name="DETALLES" localSheetId="30">'[5]Detalles'!$A$3:$H$338</definedName>
    <definedName name="DETALLES" localSheetId="29">'[5]Detalles'!$A$3:$H$338</definedName>
    <definedName name="DETALLES" localSheetId="3">'[5]Detalles'!$A$3:$H$338</definedName>
    <definedName name="DETALLES" localSheetId="2">'[5]Detalles'!$A$3:$H$338</definedName>
    <definedName name="DETALLES">'[6]Detalles'!$A$3:$H$230</definedName>
    <definedName name="EQUIPOS" localSheetId="10">#REF!</definedName>
    <definedName name="EQUIPOS" localSheetId="9">#REF!</definedName>
    <definedName name="EQUIPOS" localSheetId="8">#REF!</definedName>
    <definedName name="EQUIPOS" localSheetId="6">#REF!</definedName>
    <definedName name="EQUIPOS" localSheetId="7">#REF!</definedName>
    <definedName name="EQUIPOS" localSheetId="4">#REF!</definedName>
    <definedName name="EQUIPOS" localSheetId="28">#REF!</definedName>
    <definedName name="EQUIPOS" localSheetId="27">#REF!</definedName>
    <definedName name="EQUIPOS" localSheetId="26">#REF!</definedName>
    <definedName name="EQUIPOS" localSheetId="25">#REF!</definedName>
    <definedName name="EQUIPOS" localSheetId="24">#REF!</definedName>
    <definedName name="EQUIPOS" localSheetId="23">#REF!</definedName>
    <definedName name="EQUIPOS" localSheetId="22">#REF!</definedName>
    <definedName name="EQUIPOS" localSheetId="21">#REF!</definedName>
    <definedName name="EQUIPOS" localSheetId="20">#REF!</definedName>
    <definedName name="EQUIPOS" localSheetId="19">#REF!</definedName>
    <definedName name="EQUIPOS" localSheetId="33">#REF!</definedName>
    <definedName name="EQUIPOS" localSheetId="18">#REF!</definedName>
    <definedName name="EQUIPOS" localSheetId="17">#REF!</definedName>
    <definedName name="EQUIPOS" localSheetId="16">#REF!</definedName>
    <definedName name="EQUIPOS" localSheetId="15">#REF!</definedName>
    <definedName name="EQUIPOS" localSheetId="14">#REF!</definedName>
    <definedName name="EQUIPOS" localSheetId="13">#REF!</definedName>
    <definedName name="EQUIPOS" localSheetId="12">#REF!</definedName>
    <definedName name="EQUIPOS" localSheetId="11">#REF!</definedName>
    <definedName name="EQUIPOS" localSheetId="30">#REF!</definedName>
    <definedName name="EQUIPOS" localSheetId="29">#REF!</definedName>
    <definedName name="EQUIPOS" localSheetId="3">#REF!</definedName>
    <definedName name="EQUIPOS" localSheetId="2">#REF!</definedName>
    <definedName name="EQUIPOS">#REF!</definedName>
    <definedName name="FECHA" localSheetId="10">'[2]Datos Generales'!$C$7</definedName>
    <definedName name="FECHA" localSheetId="9">'[2]Datos Generales'!$C$7</definedName>
    <definedName name="FECHA" localSheetId="8">#N/A</definedName>
    <definedName name="FECHA" localSheetId="6">#N/A</definedName>
    <definedName name="FECHA" localSheetId="7">#N/A</definedName>
    <definedName name="FECHA" localSheetId="4">#N/A</definedName>
    <definedName name="FECHA" localSheetId="28">#N/A</definedName>
    <definedName name="FECHA" localSheetId="27">#N/A</definedName>
    <definedName name="FECHA" localSheetId="26">#N/A</definedName>
    <definedName name="FECHA" localSheetId="25">#N/A</definedName>
    <definedName name="FECHA" localSheetId="24">#N/A</definedName>
    <definedName name="FECHA" localSheetId="23">#N/A</definedName>
    <definedName name="FECHA" localSheetId="22">#N/A</definedName>
    <definedName name="FECHA" localSheetId="21">#N/A</definedName>
    <definedName name="FECHA" localSheetId="20">#N/A</definedName>
    <definedName name="FECHA" localSheetId="19">#N/A</definedName>
    <definedName name="FECHA" localSheetId="33">#N/A</definedName>
    <definedName name="FECHA" localSheetId="18">#N/A</definedName>
    <definedName name="FECHA" localSheetId="17">#N/A</definedName>
    <definedName name="FECHA" localSheetId="16">#N/A</definedName>
    <definedName name="FECHA" localSheetId="15">#N/A</definedName>
    <definedName name="FECHA" localSheetId="14">#N/A</definedName>
    <definedName name="FECHA" localSheetId="13">#N/A</definedName>
    <definedName name="FECHA" localSheetId="12">#N/A</definedName>
    <definedName name="FECHA" localSheetId="11">#N/A</definedName>
    <definedName name="FECHA" localSheetId="30">#N/A</definedName>
    <definedName name="FECHA" localSheetId="29">#N/A</definedName>
    <definedName name="FECHA" localSheetId="3">#N/A</definedName>
    <definedName name="FECHA" localSheetId="2">#N/A</definedName>
    <definedName name="FECHA">'[3]Datos Generales'!$C$7</definedName>
    <definedName name="GINO" localSheetId="10">#REF!</definedName>
    <definedName name="GINO" localSheetId="9">#REF!</definedName>
    <definedName name="GINO" localSheetId="8">#REF!</definedName>
    <definedName name="GINO" localSheetId="6">#REF!</definedName>
    <definedName name="GINO" localSheetId="7">#REF!</definedName>
    <definedName name="GINO" localSheetId="4">#REF!</definedName>
    <definedName name="GINO" localSheetId="28">#REF!</definedName>
    <definedName name="GINO" localSheetId="27">#REF!</definedName>
    <definedName name="GINO" localSheetId="26">#REF!</definedName>
    <definedName name="GINO" localSheetId="25">#REF!</definedName>
    <definedName name="GINO" localSheetId="24">#REF!</definedName>
    <definedName name="GINO" localSheetId="23">#REF!</definedName>
    <definedName name="GINO" localSheetId="22">#REF!</definedName>
    <definedName name="GINO" localSheetId="21">#REF!</definedName>
    <definedName name="GINO" localSheetId="20">#REF!</definedName>
    <definedName name="GINO" localSheetId="19">#REF!</definedName>
    <definedName name="GINO" localSheetId="33">#REF!</definedName>
    <definedName name="GINO" localSheetId="18">#REF!</definedName>
    <definedName name="GINO" localSheetId="17">#REF!</definedName>
    <definedName name="GINO" localSheetId="16">#REF!</definedName>
    <definedName name="GINO" localSheetId="15">#REF!</definedName>
    <definedName name="GINO" localSheetId="14">#REF!</definedName>
    <definedName name="GINO" localSheetId="13">#REF!</definedName>
    <definedName name="GINO" localSheetId="12">#REF!</definedName>
    <definedName name="GINO" localSheetId="11">#REF!</definedName>
    <definedName name="GINO" localSheetId="30">#REF!</definedName>
    <definedName name="GINO" localSheetId="29">#REF!</definedName>
    <definedName name="GINO" localSheetId="3">#REF!</definedName>
    <definedName name="GINO" localSheetId="2">#REF!</definedName>
    <definedName name="GINO">#REF!</definedName>
    <definedName name="MATERIALES" localSheetId="10">#REF!</definedName>
    <definedName name="MATERIALES" localSheetId="9">#REF!</definedName>
    <definedName name="MATERIALES" localSheetId="8">#REF!</definedName>
    <definedName name="MATERIALES" localSheetId="6">#REF!</definedName>
    <definedName name="MATERIALES" localSheetId="7">#REF!</definedName>
    <definedName name="MATERIALES" localSheetId="4">#REF!</definedName>
    <definedName name="MATERIALES" localSheetId="28">#REF!</definedName>
    <definedName name="MATERIALES" localSheetId="27">#REF!</definedName>
    <definedName name="MATERIALES" localSheetId="26">#REF!</definedName>
    <definedName name="MATERIALES" localSheetId="25">#REF!</definedName>
    <definedName name="MATERIALES" localSheetId="24">#REF!</definedName>
    <definedName name="MATERIALES" localSheetId="23">#REF!</definedName>
    <definedName name="MATERIALES" localSheetId="22">#REF!</definedName>
    <definedName name="MATERIALES" localSheetId="21">#REF!</definedName>
    <definedName name="MATERIALES" localSheetId="20">#REF!</definedName>
    <definedName name="MATERIALES" localSheetId="19">#REF!</definedName>
    <definedName name="MATERIALES" localSheetId="33">#REF!</definedName>
    <definedName name="MATERIALES" localSheetId="18">#REF!</definedName>
    <definedName name="MATERIALES" localSheetId="17">#REF!</definedName>
    <definedName name="MATERIALES" localSheetId="16">#REF!</definedName>
    <definedName name="MATERIALES" localSheetId="15">#REF!</definedName>
    <definedName name="MATERIALES" localSheetId="14">#REF!</definedName>
    <definedName name="MATERIALES" localSheetId="13">#REF!</definedName>
    <definedName name="MATERIALES" localSheetId="12">#REF!</definedName>
    <definedName name="MATERIALES" localSheetId="11">#REF!</definedName>
    <definedName name="MATERIALES" localSheetId="30">#REF!</definedName>
    <definedName name="MATERIALES" localSheetId="29">#REF!</definedName>
    <definedName name="MATERIALES" localSheetId="3">#REF!</definedName>
    <definedName name="MATERIALES" localSheetId="2">#REF!</definedName>
    <definedName name="MATERIALES">#REF!</definedName>
    <definedName name="MO" localSheetId="10">#REF!</definedName>
    <definedName name="MO" localSheetId="9">#REF!</definedName>
    <definedName name="MO" localSheetId="8">#REF!</definedName>
    <definedName name="MO" localSheetId="6">#REF!</definedName>
    <definedName name="MO" localSheetId="7">#REF!</definedName>
    <definedName name="MO" localSheetId="4">#REF!</definedName>
    <definedName name="MO" localSheetId="28">#REF!</definedName>
    <definedName name="MO" localSheetId="27">#REF!</definedName>
    <definedName name="MO" localSheetId="26">#REF!</definedName>
    <definedName name="MO" localSheetId="25">#REF!</definedName>
    <definedName name="MO" localSheetId="24">#REF!</definedName>
    <definedName name="MO" localSheetId="23">#REF!</definedName>
    <definedName name="MO" localSheetId="22">#REF!</definedName>
    <definedName name="MO" localSheetId="21">#REF!</definedName>
    <definedName name="MO" localSheetId="20">#REF!</definedName>
    <definedName name="MO" localSheetId="19">#REF!</definedName>
    <definedName name="MO" localSheetId="33">#REF!</definedName>
    <definedName name="MO" localSheetId="18">#REF!</definedName>
    <definedName name="MO" localSheetId="17">#REF!</definedName>
    <definedName name="MO" localSheetId="16">#REF!</definedName>
    <definedName name="MO" localSheetId="15">#REF!</definedName>
    <definedName name="MO" localSheetId="14">#REF!</definedName>
    <definedName name="MO" localSheetId="13">#REF!</definedName>
    <definedName name="MO" localSheetId="12">#REF!</definedName>
    <definedName name="MO" localSheetId="11">#REF!</definedName>
    <definedName name="MO" localSheetId="30">#REF!</definedName>
    <definedName name="MO" localSheetId="29">#REF!</definedName>
    <definedName name="MO" localSheetId="3">#REF!</definedName>
    <definedName name="MO" localSheetId="2">#REF!</definedName>
    <definedName name="MO">#REF!</definedName>
    <definedName name="rt" localSheetId="10">#REF!</definedName>
    <definedName name="rt" localSheetId="9">#REF!</definedName>
    <definedName name="rt" localSheetId="8">#REF!</definedName>
    <definedName name="rt" localSheetId="6">#REF!</definedName>
    <definedName name="rt" localSheetId="7">#REF!</definedName>
    <definedName name="rt" localSheetId="4">#REF!</definedName>
    <definedName name="rt" localSheetId="28">#REF!</definedName>
    <definedName name="rt" localSheetId="27">#REF!</definedName>
    <definedName name="rt" localSheetId="26">#REF!</definedName>
    <definedName name="rt" localSheetId="25">#REF!</definedName>
    <definedName name="rt" localSheetId="24">#REF!</definedName>
    <definedName name="rt" localSheetId="23">#REF!</definedName>
    <definedName name="rt" localSheetId="22">#REF!</definedName>
    <definedName name="rt" localSheetId="21">#REF!</definedName>
    <definedName name="rt" localSheetId="20">#REF!</definedName>
    <definedName name="rt" localSheetId="19">#REF!</definedName>
    <definedName name="rt" localSheetId="33">#REF!</definedName>
    <definedName name="rt" localSheetId="18">#REF!</definedName>
    <definedName name="rt" localSheetId="17">#REF!</definedName>
    <definedName name="rt" localSheetId="16">#REF!</definedName>
    <definedName name="rt" localSheetId="15">#REF!</definedName>
    <definedName name="rt" localSheetId="14">#REF!</definedName>
    <definedName name="rt" localSheetId="13">#REF!</definedName>
    <definedName name="rt" localSheetId="12">#REF!</definedName>
    <definedName name="rt" localSheetId="11">#REF!</definedName>
    <definedName name="rt" localSheetId="30">#REF!</definedName>
    <definedName name="rt" localSheetId="29">#REF!</definedName>
    <definedName name="rt" localSheetId="3">#REF!</definedName>
    <definedName name="rt" localSheetId="2">#REF!</definedName>
    <definedName name="rt">#REF!</definedName>
    <definedName name="_xlnm.Print_Titles" localSheetId="10">'21+200'!$1:$14</definedName>
    <definedName name="_xlnm.Print_Titles" localSheetId="9">'30+500'!$1:$14</definedName>
    <definedName name="_xlnm.Print_Titles" localSheetId="8">'30+600'!$1:$14</definedName>
    <definedName name="_xlnm.Print_Titles" localSheetId="6">'30+950 LAD. DER'!$1:$14</definedName>
    <definedName name="_xlnm.Print_Titles" localSheetId="7">'30+950 LAD. IZQ'!$1:$14</definedName>
    <definedName name="_xlnm.Print_Titles" localSheetId="4">'37+200'!$1:$14</definedName>
    <definedName name="_xlnm.Print_Titles" localSheetId="28">'41+400'!$1:$14</definedName>
    <definedName name="_xlnm.Print_Titles" localSheetId="27">'61+400'!$1:$14</definedName>
    <definedName name="_xlnm.Print_Titles" localSheetId="26">'76+600'!$1:$14</definedName>
    <definedName name="_xlnm.Print_Titles" localSheetId="25">'77+900'!$1:$14</definedName>
    <definedName name="_xlnm.Print_Titles" localSheetId="24">'78+000'!$1:$14</definedName>
    <definedName name="_xlnm.Print_Titles" localSheetId="23">'78+800'!$1:$14</definedName>
    <definedName name="_xlnm.Print_Titles" localSheetId="22">'82+100'!$1:$14</definedName>
    <definedName name="_xlnm.Print_Titles" localSheetId="21">'82+350'!$1:$14</definedName>
    <definedName name="_xlnm.Print_Titles" localSheetId="20">'82+600'!$1:$14</definedName>
    <definedName name="_xlnm.Print_Titles" localSheetId="19">'85+300'!$1:$14</definedName>
    <definedName name="_xlnm.Print_Titles" localSheetId="33">'85+300 anterior'!$1:$14</definedName>
    <definedName name="_xlnm.Print_Titles" localSheetId="18">'89+500'!$1:$14</definedName>
    <definedName name="_xlnm.Print_Titles" localSheetId="17">'90+900'!$1:$14</definedName>
    <definedName name="_xlnm.Print_Titles" localSheetId="16">'91+800'!$1:$14</definedName>
    <definedName name="_xlnm.Print_Titles" localSheetId="15">'92+500'!$1:$14</definedName>
    <definedName name="_xlnm.Print_Titles" localSheetId="14">'94+000'!$1:$14</definedName>
    <definedName name="_xlnm.Print_Titles" localSheetId="13">'95+500'!$1:$14</definedName>
    <definedName name="_xlnm.Print_Titles" localSheetId="12">'97+300'!$1:$14</definedName>
    <definedName name="_xlnm.Print_Titles" localSheetId="11">'98+990'!$1:$14</definedName>
    <definedName name="_xlnm.Print_Titles" localSheetId="30">'P-C 5+300'!$1:$14</definedName>
    <definedName name="_xlnm.Print_Titles" localSheetId="29">'P-C 7+800'!$1:$14</definedName>
    <definedName name="_xlnm.Print_Titles" localSheetId="1">'presupuesto sitios mpr'!$1:$14</definedName>
    <definedName name="_xlnm.Print_Titles" localSheetId="31">'RESUMEN-SITIOS CRITICOS '!$1:$4</definedName>
    <definedName name="_xlnm.Print_Titles" localSheetId="3">'T-R 35+800'!$1:$14</definedName>
    <definedName name="_xlnm.Print_Titles" localSheetId="2">'T-R 56+940'!$1:$14</definedName>
    <definedName name="tr" localSheetId="10">'[1]cuerpo bombero andres vera'!#REF!</definedName>
    <definedName name="tr" localSheetId="9">'[1]cuerpo bombero andres vera'!#REF!</definedName>
    <definedName name="tr" localSheetId="8">'[1]cuerpo bombero andres vera'!#REF!</definedName>
    <definedName name="tr" localSheetId="6">'[1]cuerpo bombero andres vera'!#REF!</definedName>
    <definedName name="tr" localSheetId="7">'[1]cuerpo bombero andres vera'!#REF!</definedName>
    <definedName name="tr" localSheetId="4">'[1]cuerpo bombero andres vera'!#REF!</definedName>
    <definedName name="tr" localSheetId="28">'[1]cuerpo bombero andres vera'!#REF!</definedName>
    <definedName name="tr" localSheetId="27">'[1]cuerpo bombero andres vera'!#REF!</definedName>
    <definedName name="tr" localSheetId="26">'[1]cuerpo bombero andres vera'!#REF!</definedName>
    <definedName name="tr" localSheetId="25">'[1]cuerpo bombero andres vera'!#REF!</definedName>
    <definedName name="tr" localSheetId="24">'[1]cuerpo bombero andres vera'!#REF!</definedName>
    <definedName name="tr" localSheetId="23">'[1]cuerpo bombero andres vera'!#REF!</definedName>
    <definedName name="tr" localSheetId="22">'[1]cuerpo bombero andres vera'!#REF!</definedName>
    <definedName name="tr" localSheetId="21">'[1]cuerpo bombero andres vera'!#REF!</definedName>
    <definedName name="tr" localSheetId="20">'[1]cuerpo bombero andres vera'!#REF!</definedName>
    <definedName name="tr" localSheetId="19">'[1]cuerpo bombero andres vera'!#REF!</definedName>
    <definedName name="tr" localSheetId="33">'[1]cuerpo bombero andres vera'!#REF!</definedName>
    <definedName name="tr" localSheetId="18">'[1]cuerpo bombero andres vera'!#REF!</definedName>
    <definedName name="tr" localSheetId="17">'[1]cuerpo bombero andres vera'!#REF!</definedName>
    <definedName name="tr" localSheetId="16">'[1]cuerpo bombero andres vera'!#REF!</definedName>
    <definedName name="tr" localSheetId="15">'[1]cuerpo bombero andres vera'!#REF!</definedName>
    <definedName name="tr" localSheetId="14">'[1]cuerpo bombero andres vera'!#REF!</definedName>
    <definedName name="tr" localSheetId="13">'[1]cuerpo bombero andres vera'!#REF!</definedName>
    <definedName name="tr" localSheetId="12">'[1]cuerpo bombero andres vera'!#REF!</definedName>
    <definedName name="tr" localSheetId="11">'[1]cuerpo bombero andres vera'!#REF!</definedName>
    <definedName name="tr" localSheetId="30">'[1]cuerpo bombero andres vera'!#REF!</definedName>
    <definedName name="tr" localSheetId="29">'[1]cuerpo bombero andres vera'!#REF!</definedName>
    <definedName name="tr" localSheetId="3">'[1]cuerpo bombero andres vera'!#REF!</definedName>
    <definedName name="tr" localSheetId="2">'[1]cuerpo bombero andres vera'!#REF!</definedName>
    <definedName name="tr">'[1]cuerpo bombero andres vera'!#REF!</definedName>
    <definedName name="TRANSPORTE" localSheetId="10">#REF!</definedName>
    <definedName name="TRANSPORTE" localSheetId="9">#REF!</definedName>
    <definedName name="TRANSPORTE" localSheetId="8">#REF!</definedName>
    <definedName name="TRANSPORTE" localSheetId="6">#REF!</definedName>
    <definedName name="TRANSPORTE" localSheetId="7">#REF!</definedName>
    <definedName name="TRANSPORTE" localSheetId="4">#REF!</definedName>
    <definedName name="TRANSPORTE" localSheetId="28">#REF!</definedName>
    <definedName name="TRANSPORTE" localSheetId="27">#REF!</definedName>
    <definedName name="TRANSPORTE" localSheetId="26">#REF!</definedName>
    <definedName name="TRANSPORTE" localSheetId="25">#REF!</definedName>
    <definedName name="TRANSPORTE" localSheetId="24">#REF!</definedName>
    <definedName name="TRANSPORTE" localSheetId="23">#REF!</definedName>
    <definedName name="TRANSPORTE" localSheetId="22">#REF!</definedName>
    <definedName name="TRANSPORTE" localSheetId="21">#REF!</definedName>
    <definedName name="TRANSPORTE" localSheetId="20">#REF!</definedName>
    <definedName name="TRANSPORTE" localSheetId="19">#REF!</definedName>
    <definedName name="TRANSPORTE" localSheetId="33">#REF!</definedName>
    <definedName name="TRANSPORTE" localSheetId="18">#REF!</definedName>
    <definedName name="TRANSPORTE" localSheetId="17">#REF!</definedName>
    <definedName name="TRANSPORTE" localSheetId="16">#REF!</definedName>
    <definedName name="TRANSPORTE" localSheetId="15">#REF!</definedName>
    <definedName name="TRANSPORTE" localSheetId="14">#REF!</definedName>
    <definedName name="TRANSPORTE" localSheetId="13">#REF!</definedName>
    <definedName name="TRANSPORTE" localSheetId="12">#REF!</definedName>
    <definedName name="TRANSPORTE" localSheetId="11">#REF!</definedName>
    <definedName name="TRANSPORTE" localSheetId="30">#REF!</definedName>
    <definedName name="TRANSPORTE" localSheetId="29">#REF!</definedName>
    <definedName name="TRANSPORTE" localSheetId="3">#REF!</definedName>
    <definedName name="TRANSPORTE" localSheetId="2">#REF!</definedName>
    <definedName name="TRANSPORTE">#REF!</definedName>
  </definedNames>
  <calcPr fullCalcOnLoad="1"/>
</workbook>
</file>

<file path=xl/sharedStrings.xml><?xml version="1.0" encoding="utf-8"?>
<sst xmlns="http://schemas.openxmlformats.org/spreadsheetml/2006/main" count="1208" uniqueCount="451">
  <si>
    <t>KM</t>
  </si>
  <si>
    <t>RUBRO</t>
  </si>
  <si>
    <t>UNIDAD</t>
  </si>
  <si>
    <t>CANTIDAD</t>
  </si>
  <si>
    <t>303-2(1)</t>
  </si>
  <si>
    <t>Excavación sin clasificación</t>
  </si>
  <si>
    <t>m3</t>
  </si>
  <si>
    <t>307-3(1)</t>
  </si>
  <si>
    <t>Excavación para cunetas y encauzamientos (Manual)</t>
  </si>
  <si>
    <t>307-2(1)</t>
  </si>
  <si>
    <t>Excavación y relleno para estructuras</t>
  </si>
  <si>
    <t>304-1 (2)</t>
  </si>
  <si>
    <t>Material de préstamo importado</t>
  </si>
  <si>
    <t>309-4(2)</t>
  </si>
  <si>
    <t>m3-KM</t>
  </si>
  <si>
    <t>402-2(1)</t>
  </si>
  <si>
    <t xml:space="preserve">Mejoramiento de la subrasante con suelo selecionado </t>
  </si>
  <si>
    <t>403-1 a</t>
  </si>
  <si>
    <t>Sub-base clase 1</t>
  </si>
  <si>
    <t>404-1a</t>
  </si>
  <si>
    <t>Base clase 1</t>
  </si>
  <si>
    <t>309-6(5)E</t>
  </si>
  <si>
    <t>m3-km.</t>
  </si>
  <si>
    <t>405-1 (1)</t>
  </si>
  <si>
    <t>Asfalto MC para imprimación</t>
  </si>
  <si>
    <t>Lts.</t>
  </si>
  <si>
    <t>405-2 (1)</t>
  </si>
  <si>
    <t>Asfalto diluido , para riego de adherencia</t>
  </si>
  <si>
    <t>m2</t>
  </si>
  <si>
    <t>309-6(4)E</t>
  </si>
  <si>
    <t>503(2)</t>
  </si>
  <si>
    <t>Hormigón estructural de cemento portland, clase B f´c=210kg/cm2 para cabezales de alcantarilla</t>
  </si>
  <si>
    <t>504 (1)</t>
  </si>
  <si>
    <t>Acero de refuerzo en barras</t>
  </si>
  <si>
    <t>kg</t>
  </si>
  <si>
    <t>301-3(1)</t>
  </si>
  <si>
    <t>Remoción de hormigón armado</t>
  </si>
  <si>
    <t>309-6E</t>
  </si>
  <si>
    <t>405-8(1)</t>
  </si>
  <si>
    <t>405-8 (2)</t>
  </si>
  <si>
    <t>Acero de refuerzo en barras (pasadores acero liso D = 32 mm; corrugado, fy = 4200 kg/cm2)</t>
  </si>
  <si>
    <t>m</t>
  </si>
  <si>
    <t>705-(1)f</t>
  </si>
  <si>
    <t>Marcas de pavimento Pintura Termoplástica, e = 2,3 mm en hormigón hidráulico (a=0.15m)</t>
  </si>
  <si>
    <t>705-(1)aa</t>
  </si>
  <si>
    <t>Marcas de pavimento (Pintura alto tráfico en base de agua)(Línea continua 10cm y línea discontinua 12cm)</t>
  </si>
  <si>
    <t>u</t>
  </si>
  <si>
    <t>703 (1)</t>
  </si>
  <si>
    <t>Guardacaminos doble metalico</t>
  </si>
  <si>
    <t>705-(4)</t>
  </si>
  <si>
    <t>Marcas  sobresalidas de pavimento Unidireccionales</t>
  </si>
  <si>
    <t>708-5(1)ao</t>
  </si>
  <si>
    <t>Señales al lado de la carretera (0,60x0,75)m</t>
  </si>
  <si>
    <t>709-4</t>
  </si>
  <si>
    <t xml:space="preserve">Delineador con material reflectivo Balizas E=3",H=1,5m </t>
  </si>
  <si>
    <t>ME-312.E</t>
  </si>
  <si>
    <t>Limpieza de derrumbe a mano</t>
  </si>
  <si>
    <t>601-(1A)w</t>
  </si>
  <si>
    <t>Tubería de Hormigón Armado D=48" (1200) mm</t>
  </si>
  <si>
    <t>508 (3) a</t>
  </si>
  <si>
    <t>Gaviones</t>
  </si>
  <si>
    <t>309-6(8)E</t>
  </si>
  <si>
    <t>m3-km</t>
  </si>
  <si>
    <t>307-2 (1) E 1a</t>
  </si>
  <si>
    <t>Excavación y relleno para estructuras (Zanja sub-drenes)</t>
  </si>
  <si>
    <t>606-1 (1b)</t>
  </si>
  <si>
    <t>606-1 (1a)*</t>
  </si>
  <si>
    <t>310-(1) E</t>
  </si>
  <si>
    <t>Escombrera (Disposición Final y Tratamiento Paisajístico de Zonas de Depósito)</t>
  </si>
  <si>
    <t>309-2(2</t>
  </si>
  <si>
    <t>Transporte de material de excavación ( Transporte libre 500 mts ) (Distancia de transporte 2-5 km)</t>
  </si>
  <si>
    <t>TOTAL</t>
  </si>
  <si>
    <t>405-5 b</t>
  </si>
  <si>
    <t>Capa de rodadura de hormigón asfáltico mezclado en planta de 5 cm. de espesor</t>
  </si>
  <si>
    <t>406-1a E</t>
  </si>
  <si>
    <t>Geogrilla de Fibra de vidrio para Pavimentación y Repavimento</t>
  </si>
  <si>
    <t>INSTITUCION:</t>
  </si>
  <si>
    <t>MINISTERIO DE TRANSPORTE Y OBRAS PÚBLICAS</t>
  </si>
  <si>
    <t>PROYECTO:</t>
  </si>
  <si>
    <t>UBICACION:</t>
  </si>
  <si>
    <t>CANTÓN EL CARMEN - PROVINCIA DE MANABÍ</t>
  </si>
  <si>
    <t>OFERENTE:</t>
  </si>
  <si>
    <t>MTOP</t>
  </si>
  <si>
    <t>ELABORADO:</t>
  </si>
  <si>
    <t>MTOP-MANABÍ</t>
  </si>
  <si>
    <t>FECHA:</t>
  </si>
  <si>
    <t>KILOMETRO(km):</t>
  </si>
  <si>
    <t>PRESUPUESTO REFERENCIAL PARA LA REHABILITACIÓN Y CONSERVACIÓN POR NIVELES DE SERVICIO</t>
  </si>
  <si>
    <t>TABLA DE CANTIDADES Y PRECIOS</t>
  </si>
  <si>
    <t/>
  </si>
  <si>
    <t>DESCRIPCION</t>
  </si>
  <si>
    <t>P.UNITARIO</t>
  </si>
  <si>
    <t>P.TOTAL</t>
  </si>
  <si>
    <t>CALZADA Y ESPALDONES</t>
  </si>
  <si>
    <t>1</t>
  </si>
  <si>
    <t>DRENAJE</t>
  </si>
  <si>
    <t>ALCANTARILLAS</t>
  </si>
  <si>
    <t>MUROS, DESCARGAS Y CUNETAS</t>
  </si>
  <si>
    <t>SUB DRENAJE</t>
  </si>
  <si>
    <t>SEGURIDAD VIAL</t>
  </si>
  <si>
    <t>SEÑALIZACION HORIZONTAL</t>
  </si>
  <si>
    <t>SEÑALIZACION VERTICAL</t>
  </si>
  <si>
    <t>COMPONENTE AMBIENTAL</t>
  </si>
  <si>
    <t>A-17f</t>
  </si>
  <si>
    <t>SUBTOTAL:</t>
  </si>
  <si>
    <t>IVA 12%</t>
  </si>
  <si>
    <t>TOTAL:</t>
  </si>
  <si>
    <t>PLAZO TOTAL: 48 MESES</t>
  </si>
  <si>
    <t>Ing. José A. Cedeño Moreira</t>
  </si>
  <si>
    <t>Elaborado</t>
  </si>
  <si>
    <r>
      <t>INTERVENCIÓN OBRA 1</t>
    </r>
    <r>
      <rPr>
        <vertAlign val="superscript"/>
        <sz val="13"/>
        <rFont val="Calibri"/>
        <family val="2"/>
      </rPr>
      <t xml:space="preserve">ER. </t>
    </r>
    <r>
      <rPr>
        <sz val="13"/>
        <rFont val="Calibri"/>
        <family val="2"/>
      </rPr>
      <t>AÑO</t>
    </r>
  </si>
  <si>
    <t>LUGAR Y FECHA:</t>
  </si>
  <si>
    <t>COSTO KM</t>
  </si>
  <si>
    <t>CEMENTO</t>
  </si>
  <si>
    <t>RIPÍO</t>
  </si>
  <si>
    <t xml:space="preserve">ARENA </t>
  </si>
  <si>
    <t>ESCOLLERA</t>
  </si>
  <si>
    <t>MATERIAL FILTRANTE</t>
  </si>
  <si>
    <t>MATERIAL DE CARPETA</t>
  </si>
  <si>
    <t>ASFALTO</t>
  </si>
  <si>
    <t>TUBERÍA H.A</t>
  </si>
  <si>
    <t>ACERO EN BARRA</t>
  </si>
  <si>
    <t>180 KM</t>
  </si>
  <si>
    <t>503 (3)</t>
  </si>
  <si>
    <t>Hormigón estructural de cemento Portland, Clase C, f'c=180 kg/cm2</t>
  </si>
  <si>
    <t>301-3 (1)</t>
  </si>
  <si>
    <t>Remoción de hormigón (Cabezales, Muros de Ala)</t>
  </si>
  <si>
    <t>Marca sobre salidas de pavimento Bidireccionales</t>
  </si>
  <si>
    <t>Transporte de mezcla asfáltica para capa de rodadura (Distancia de transporte &gt; 50 km)</t>
  </si>
  <si>
    <t>Transporte de material de préstamo importado (Distancia de transporte 5-10 km)</t>
  </si>
  <si>
    <t>Transporte de material filtrante (Distancia de transporte &gt; 50 km)</t>
  </si>
  <si>
    <t xml:space="preserve">Transporte de piedra para gaviones (Distancia de transporte &gt; 50 km) </t>
  </si>
  <si>
    <t xml:space="preserve">Transporte de material de mejoramiento, Piedra bola, sub base y base 20 - 50 Km </t>
  </si>
  <si>
    <t>Transporte de mezcla asfáltica para capa de rodadura (Distancia de transporte 20 - 50 km)</t>
  </si>
  <si>
    <t>Transporte de hormigón rígido para capa de rodadura (Distancia de transporte &gt;50 km)</t>
  </si>
  <si>
    <t>Transporte de desalojo de hormigón armado distancia ≥5 ≤10</t>
  </si>
  <si>
    <t xml:space="preserve">Transporte de desalojo de hormigón armado distancia ≥2 ≤5 </t>
  </si>
  <si>
    <t>511-1 (4)d</t>
  </si>
  <si>
    <t>Revestimiento de Hormigón Simple, f'c=210 kg/cm2 (Bordillos Cunetas, parterre  y canales)</t>
  </si>
  <si>
    <t>SUBSECRETARÍA ZONAL 4</t>
  </si>
  <si>
    <t>Geotextil para subdrén, 1600 NT</t>
  </si>
  <si>
    <t>Tubería para subdrenes D = 200 mm  PVC  (Incl. Perforación)</t>
  </si>
  <si>
    <t>carm-fla</t>
  </si>
  <si>
    <t>flav - chone</t>
  </si>
  <si>
    <t>chone-tosa</t>
  </si>
  <si>
    <t>tos-roca</t>
  </si>
  <si>
    <t>roc-t b</t>
  </si>
  <si>
    <t>405-8 (4)E</t>
  </si>
  <si>
    <t>UBICACIÓN:</t>
  </si>
  <si>
    <t>Provincia de Manabí</t>
  </si>
  <si>
    <t>TRAMO:</t>
  </si>
  <si>
    <t>El Carmen - Flavio Alfaro</t>
  </si>
  <si>
    <t>ELABORÓ:</t>
  </si>
  <si>
    <t>CANTERA:</t>
  </si>
  <si>
    <t xml:space="preserve">PRESUPUESTO REFERENCIAL </t>
  </si>
  <si>
    <t>402-7 (2)</t>
  </si>
  <si>
    <t>Geotextil (separador), 2000 NT</t>
  </si>
  <si>
    <t>Transporte de piedra para gaviones (Distancia de transporte &gt; 50 km) D= 59 Km.</t>
  </si>
  <si>
    <t>501 (6)b</t>
  </si>
  <si>
    <t>501 (6)a</t>
  </si>
  <si>
    <t>501 (15)</t>
  </si>
  <si>
    <t>Hincado de Tablaestacas de Acero Estructural</t>
  </si>
  <si>
    <t>Estabilización con material Pétreo (Pedraplen (Piedra bola 25-30cm))</t>
  </si>
  <si>
    <t>Transporte de Piedra Bola (Distancia de transporte &gt; 50 km) pedraplen D= 77 Km</t>
  </si>
  <si>
    <t>Transporte de material de préstamo importado (Distancia de transporte 10-20 km) D= 20 Km</t>
  </si>
  <si>
    <t>508 - (2) a</t>
  </si>
  <si>
    <t>Mampostería de piedra molón (Enrocado  (Hormigón Simple 40% + Piedra enrocado 60%)</t>
  </si>
  <si>
    <t>Transporte de material filtrante (Distancia de transporte &gt; 50 km)  D= 77 Km</t>
  </si>
  <si>
    <t>ABSCISA 95+500 LADO IZQUIERDO ( Sector las Cumbres)</t>
  </si>
  <si>
    <t>Suministro de Tablaestacado de Acero Estructural A36 Galvanizado en caliente Norma ASTM A-123  (espesor=10mm.)  tipo TB1</t>
  </si>
  <si>
    <t>402-4 (1)</t>
  </si>
  <si>
    <t>Transporte de material de excavación ( Transporte libre 500 mts ) (Distancia de transporte 2-5 km) d= 5 Km</t>
  </si>
  <si>
    <t>Transporte de material filtrante (Distancia de transporte &gt; 50 km) D= 110 Km</t>
  </si>
  <si>
    <t>303-2 (4)</t>
  </si>
  <si>
    <t>Excavación en marginal</t>
  </si>
  <si>
    <t>Transporte de material de excavación ( Transporte libre 500 mts ) (Distancia de transporte 2-5 km) D= 5 Km.</t>
  </si>
  <si>
    <t>303-2 (3)</t>
  </si>
  <si>
    <t>Excavación en Roca</t>
  </si>
  <si>
    <t>ABSCISA 94+000 LADO DERECHO (Sector Las Cumbres)</t>
  </si>
  <si>
    <t>ABSCISA 92+500 LADO IZQUIERDO (Sector Las Cumbres)</t>
  </si>
  <si>
    <t>ABSCISA 91+800 LADO IZQUIERDO (Sector Las Cumbres)</t>
  </si>
  <si>
    <t>ABSCISA 78+800 LADO DERECHO</t>
  </si>
  <si>
    <t>Transporte de desalojo de hormigón armado distancia ≥5 ≤10 D= 8 Km.</t>
  </si>
  <si>
    <t>Suministro de Tablaestacado de Acero Estructural A36 Galvanizado en caliente Norma ASTM A-123  (espesor=6mm.)  tipo TB1</t>
  </si>
  <si>
    <t>Transporte de material filtrante (Distancia de transporte &gt; 50 km) D= 95 Km.</t>
  </si>
  <si>
    <t>402-2 (1)E 2c</t>
  </si>
  <si>
    <t>Terraplén con Material Recuperado de la vía Existente para reconformación de la Plataforma de la Vía (Mezclado, Tendido e Hidro-compactado)</t>
  </si>
  <si>
    <t>Transporte de Piedra Bola (Distancia de transporte &gt; 50 km) pedraplen  D=77 Km</t>
  </si>
  <si>
    <t>606-1 (2)</t>
  </si>
  <si>
    <t>ABSCISA 78+000 LADO DERECHO</t>
  </si>
  <si>
    <t>Transporte de mezcla asfáltica para capa de rodadura (Distancia de transporte &gt; 50 km) D= 77 Km.</t>
  </si>
  <si>
    <t>Transporte de material de excavación ( Transporte libre 500 mts ) (Distancia de transporte 2-5 km) D=3 Km</t>
  </si>
  <si>
    <t>Material filtrante (pasa 6" retiene 3")</t>
  </si>
  <si>
    <t>Transporte de material filtrante (Distancia de transporte &gt; 50 km) D= 77 Km.</t>
  </si>
  <si>
    <t xml:space="preserve">ABSCISA 77+900 LADO DERECHO </t>
  </si>
  <si>
    <t xml:space="preserve">ABSCISA 76+600 LADO DERECHO </t>
  </si>
  <si>
    <t xml:space="preserve">ABSCISA 61+400 LADO DERECHO </t>
  </si>
  <si>
    <t>ABSCISA 41+400 LADO DERECHO</t>
  </si>
  <si>
    <t>Transporte de material de préstamo importado (Distancia de transporte 10-20 km) D= 12 Km.</t>
  </si>
  <si>
    <t xml:space="preserve">ABSCISA 37+200 LADO DERECHO </t>
  </si>
  <si>
    <t>ABSCISA  30+950 LADO DERECHO SECTOR 10 DE AGOSTO</t>
  </si>
  <si>
    <t>ABSCISA  30+950 LADO IZQUIERDO SECTOR 10 DE AGOSTO</t>
  </si>
  <si>
    <t>511-1 (1)a</t>
  </si>
  <si>
    <t>Escollera de Piedra Seleccionada (100-150)cm</t>
  </si>
  <si>
    <t>Transporte de hormigón rígido para capa de rodadura (Distancia de transporte &gt;50 km) D= 139 Km.</t>
  </si>
  <si>
    <t>Transporte de Piedra Bola (Distancia de transporte &gt; 50 km) pedraplen  D=116 Km</t>
  </si>
  <si>
    <t>Transporte de material de préstamo importado (Distancia de transporte 5-10 km) D= 10 Km.</t>
  </si>
  <si>
    <t>Transporte de material filtrante (Distancia de transporte &gt; 50 km)  D= 116 Km</t>
  </si>
  <si>
    <t xml:space="preserve">ABSCISA 30+600 LADO DERECHO </t>
  </si>
  <si>
    <t>Transporte de piedra para escollera (Distancia de transporte &gt; 50 km) D = 116 Km.</t>
  </si>
  <si>
    <t>Transporte de Piedra Bola (Distancia de transporte &gt; 50 km) pedraplen  D=117 Km</t>
  </si>
  <si>
    <t>Transporte de material de préstamo importado (Distancia de transporte 5-10 km) D= 9 Km.</t>
  </si>
  <si>
    <t>Transporte de material filtrante (Distancia de transporte &gt; 50 km)  D= 117 Km</t>
  </si>
  <si>
    <t xml:space="preserve">ABSCISA 30+500 LADO DERECHO </t>
  </si>
  <si>
    <t>Transporte de piedra para gaviones (Distancia de transporte &gt; 50 km)  D= 117 Km.</t>
  </si>
  <si>
    <t>ABSCISA 21+200 LADO DERECHO SECTOR PAVON</t>
  </si>
  <si>
    <t>Transporte de material de préstamo importado (Distancia de transporte 10-20 km) D= 20 Km.</t>
  </si>
  <si>
    <t>Transporte de material filtrante (Distancia de transporte &gt; 50 km) D= 106 Km.</t>
  </si>
  <si>
    <t>Transporte de piedra para escollera (Distancia de transporte &gt; 50 km) D = 106Km.</t>
  </si>
  <si>
    <t>Transporte de Piedra Bola (Distancia de transporte &gt; 50 km) pedraplen  D=106 Km</t>
  </si>
  <si>
    <t>Transporte de hormigón rígido para capa de rodadura (Distancia de transporte &gt;50 km) D= 149 Km.</t>
  </si>
  <si>
    <t>PLANILLA 1</t>
  </si>
  <si>
    <t>PLANILLA 2</t>
  </si>
  <si>
    <t>PLANILLA 3</t>
  </si>
  <si>
    <t>PLANILLA 4</t>
  </si>
  <si>
    <t>PLANILLA 5</t>
  </si>
  <si>
    <t>PLANILLA 6</t>
  </si>
  <si>
    <t>PLANILLA 7</t>
  </si>
  <si>
    <t>ITEM</t>
  </si>
  <si>
    <t>P.U.</t>
  </si>
  <si>
    <t>ml</t>
  </si>
  <si>
    <t>SITIO CAMARONES</t>
  </si>
  <si>
    <t>PLANILLA 8</t>
  </si>
  <si>
    <t>OBRA BASICA O PLATAFORMA</t>
  </si>
  <si>
    <t>Capa de rodadura de hormigón asfáltico mezclado en planta de 10 cm. de espesor</t>
  </si>
  <si>
    <t>CAUCE NATURAL REVESTIDO</t>
  </si>
  <si>
    <t>ESTRUCTURA DE MURO</t>
  </si>
  <si>
    <t>SENALIZACION</t>
  </si>
  <si>
    <t>CODIGO</t>
  </si>
  <si>
    <t>303-2 (2)</t>
  </si>
  <si>
    <t>Excavación en Suelo</t>
  </si>
  <si>
    <t>606-2 (1)</t>
  </si>
  <si>
    <t>Drenes horizontales (Tubo de PVC 6")</t>
  </si>
  <si>
    <t>Pavimento de hormigón de cemento Portland, 4.5Mpa. (Planta)  (Manual) Incl. Curador superficial y acabado</t>
  </si>
  <si>
    <t>503 (1)</t>
  </si>
  <si>
    <t>Hormigón estructural de cemento Portland, Clase A, f'c=240 kg/cm2</t>
  </si>
  <si>
    <t>708-5(1)dae</t>
  </si>
  <si>
    <t>Señales al Lado de la Carretera (450x600) mm.</t>
  </si>
  <si>
    <t>708-5(1)a</t>
  </si>
  <si>
    <t>Señales al Lado de la Carretera ( 0.30 x 0.45 ) mts</t>
  </si>
  <si>
    <t>708-5(1)g</t>
  </si>
  <si>
    <t>Señales al Lado de la Carretera ( 0.60 x 1,80 ) mts</t>
  </si>
  <si>
    <t>708-5(1)p</t>
  </si>
  <si>
    <t>Señales al Lado de la Carretera ( 2,00 x 3,00 ) mts</t>
  </si>
  <si>
    <t>708-5(1)y</t>
  </si>
  <si>
    <t>Señales al Lado de la Carretera ( 1,00 x 2,40 ) mts</t>
  </si>
  <si>
    <t>708-5(1)e</t>
  </si>
  <si>
    <t>Señales al Lado de la Carretera ( 0.60 x 1,20 ) mts</t>
  </si>
  <si>
    <t>Conos de SeguridadD H= 0.60 MTS</t>
  </si>
  <si>
    <t>Transporte de piedra para gaviones (Distancia de transporte &gt; 50 km)  D= 95 Km.</t>
  </si>
  <si>
    <t>s/n</t>
  </si>
  <si>
    <t>Perforacion en suelo y roca suave para pilotines Ø = 5"</t>
  </si>
  <si>
    <t>Perforacion en el suelo y roca suave para pilotines Ø = 4"</t>
  </si>
  <si>
    <t>sacon</t>
  </si>
  <si>
    <t>Juntas simuladas (6 X 6), Longitudinales y transversales (Corte y sello)</t>
  </si>
  <si>
    <t>ABSCISA 98+990</t>
  </si>
  <si>
    <t>Transporte de Piedra Bola (Distancia de transporte &gt; 50 km) pedraplen D= 115 Km</t>
  </si>
  <si>
    <t>Transporte de hormigón rígido para capa de rodadura (Distancia de transporte &gt;50 km) D= 125 Km</t>
  </si>
  <si>
    <t>Transporte de material filtrante (Distancia de transporte &gt; 50 km)  D= 115Km</t>
  </si>
  <si>
    <t>Transporte de hormigón rígido para capa de rodadura (Distancia de transporte &gt;50 km) D= 93 Km</t>
  </si>
  <si>
    <t>ABSCISA 90+900</t>
  </si>
  <si>
    <t>Transporte de Piedra Bola (Distancia de transporte &gt; 50 km) pedraplen  D= 107 km.</t>
  </si>
  <si>
    <t>Transporte de material filtrante (Distancia de transporte &gt; 50 km)  D= 107 km.</t>
  </si>
  <si>
    <t>Transporte de hormigón rígido para capa de rodadura (Distancia de transporte &gt;50 km) D= 123 Km.</t>
  </si>
  <si>
    <t>Transporte de material filtrante (Distancia de transporte &gt; 50 km)  D= 107 Km</t>
  </si>
  <si>
    <t>ABSCISA 89+500</t>
  </si>
  <si>
    <t>Transporte de Piedra Bola (Distancia de transporte &gt; 50 km) pedraplen  D= 101 km.</t>
  </si>
  <si>
    <t>Transporte de material de mejoramiento, sub base y base &gt; 50 Km  D= 101 Km.</t>
  </si>
  <si>
    <t>Transporte de material filtrante (Distancia de transporte &gt; 50 km)  D= 101 km.</t>
  </si>
  <si>
    <t>Transporte de material filtrante (Distancia de transporte &gt; 50 km)  D= 101 Km</t>
  </si>
  <si>
    <t>Transporte de hormigón rígido para capa de rodadura (Distancia de transporte &gt;50 km) D= 117Km.</t>
  </si>
  <si>
    <t>Transporte de material de préstamo importado (Distancia de transporte 5-10 km) D= 10 Km</t>
  </si>
  <si>
    <t>Transporte de piedra para gaviones (Distancia de transporte &gt; 50 km) = 101 Km</t>
  </si>
  <si>
    <t>405-5</t>
  </si>
  <si>
    <t>ABSCISA 82+600</t>
  </si>
  <si>
    <t>Transporte de Piedra Bola (Distancia de transporte &gt; 50 km) pedraplen  D= 98 km.</t>
  </si>
  <si>
    <t>Transporte de hormigón rígido para capa de rodadura (Distancia de transporte &gt;50 km) D= 114Km.</t>
  </si>
  <si>
    <t>Transporte de piedra para gaviones (Distancia de transporte &gt; 50 km) = 98 Km</t>
  </si>
  <si>
    <t>Transporte de material filtrante (Distancia de transporte &gt; 50 km)  D= 98 Km</t>
  </si>
  <si>
    <t>ABSCISA 82+350 LADO DERECHO</t>
  </si>
  <si>
    <t>ABSCISA 82+100 LADO DERECHO</t>
  </si>
  <si>
    <t>100+400</t>
  </si>
  <si>
    <t>99+950</t>
  </si>
  <si>
    <t>99+750</t>
  </si>
  <si>
    <t>98+990</t>
  </si>
  <si>
    <t>95+500</t>
  </si>
  <si>
    <t>92+500</t>
  </si>
  <si>
    <t>91+800</t>
  </si>
  <si>
    <t>90+900</t>
  </si>
  <si>
    <t>89+500</t>
  </si>
  <si>
    <t>85+300</t>
  </si>
  <si>
    <t>82+600</t>
  </si>
  <si>
    <t>82+350</t>
  </si>
  <si>
    <t>82+100</t>
  </si>
  <si>
    <t>78+800</t>
  </si>
  <si>
    <t>78+000</t>
  </si>
  <si>
    <t>77+900</t>
  </si>
  <si>
    <t>76+600</t>
  </si>
  <si>
    <t>61+400</t>
  </si>
  <si>
    <t>41+400</t>
  </si>
  <si>
    <t>37+200</t>
  </si>
  <si>
    <t>30+950</t>
  </si>
  <si>
    <t>30+600</t>
  </si>
  <si>
    <t>30+500</t>
  </si>
  <si>
    <t>21+200</t>
  </si>
  <si>
    <t>camarones</t>
  </si>
  <si>
    <t>Transporte de material de préstamo importado (Distancia de transporte 10-20 km)</t>
  </si>
  <si>
    <t>Transporte de Piedra Bola (Distancia de transporte &gt; 50 km) pedraplen</t>
  </si>
  <si>
    <t>94+000</t>
  </si>
  <si>
    <t>Longitud</t>
  </si>
  <si>
    <t>30m</t>
  </si>
  <si>
    <t>ABSCISA 35+800 LADO IZQUIERDO</t>
  </si>
  <si>
    <t>Transporte de material filtrante (Distancia de transporte (20 - 50 Km)) D= 45 Km.</t>
  </si>
  <si>
    <t>Transporte de mezcla asfáltica para capa de rodadura (Distancia de transporte 20 - 50 km) D= 45 Km.</t>
  </si>
  <si>
    <t>T-R 35+800</t>
  </si>
  <si>
    <t>SUMA</t>
  </si>
  <si>
    <t xml:space="preserve">Transporte de material de mejoramiento, piedra bola, sub base y base &gt; 50 Km </t>
  </si>
  <si>
    <t xml:space="preserve">MANTENIMIENTO POR NIVELES DE SERVICIO MTOP-DD-MANABÍ (PUNTOS) </t>
  </si>
  <si>
    <t>PROYECTO</t>
  </si>
  <si>
    <t xml:space="preserve">SITIOS CRITICOS </t>
  </si>
  <si>
    <t>ABSCISAS</t>
  </si>
  <si>
    <t>MONTO $</t>
  </si>
  <si>
    <t xml:space="preserve"> 5+300 L.I</t>
  </si>
  <si>
    <t xml:space="preserve"> 7+800 L.I</t>
  </si>
  <si>
    <t>SUB TOTAL</t>
  </si>
  <si>
    <t xml:space="preserve"> 41+400 L.D</t>
  </si>
  <si>
    <t xml:space="preserve"> 61+400 L.D </t>
  </si>
  <si>
    <t xml:space="preserve"> 76+600  L.D </t>
  </si>
  <si>
    <t xml:space="preserve"> 77+900  L.D </t>
  </si>
  <si>
    <t xml:space="preserve"> 78+000  L.D</t>
  </si>
  <si>
    <t xml:space="preserve"> 78+800  L.D</t>
  </si>
  <si>
    <t xml:space="preserve"> 82+100 L.D</t>
  </si>
  <si>
    <t xml:space="preserve"> 82+350  L.D</t>
  </si>
  <si>
    <t xml:space="preserve"> 82+600</t>
  </si>
  <si>
    <t xml:space="preserve"> 89+500</t>
  </si>
  <si>
    <t xml:space="preserve"> 90+900</t>
  </si>
  <si>
    <t xml:space="preserve"> 91+800 L.I (Sector Las Cumbres)</t>
  </si>
  <si>
    <t xml:space="preserve"> 92+500 L.I (Sector Las Cumbres)</t>
  </si>
  <si>
    <t xml:space="preserve"> 94+000  L.D (Sector Las Cumbres)</t>
  </si>
  <si>
    <t xml:space="preserve"> 95+500 LADO IZQUIERDO ( Sector las Cumbres)</t>
  </si>
  <si>
    <t xml:space="preserve"> 98+990</t>
  </si>
  <si>
    <t xml:space="preserve"> 21+200  L.D SECTOR PAVON</t>
  </si>
  <si>
    <t xml:space="preserve"> 30+500  L.D </t>
  </si>
  <si>
    <t xml:space="preserve">30+600  L.D </t>
  </si>
  <si>
    <t>36+200 CAMARONES</t>
  </si>
  <si>
    <t xml:space="preserve"> 37+200 LADO DERECHO </t>
  </si>
  <si>
    <t xml:space="preserve"> 35+800 LADO IZQUIERDO</t>
  </si>
  <si>
    <t>Pedernales - Cojimies</t>
  </si>
  <si>
    <t>ABSCISA 5+300</t>
  </si>
  <si>
    <t>Transporte de mezcla asfáltica para capa de rodadura (Distancia de transporte &gt; 50 km) D = 147 Km.</t>
  </si>
  <si>
    <t>Transporte de material filtrante (Distancia de transporte &gt; 50 km) D = 147 Km.</t>
  </si>
  <si>
    <t>ABSCISA 7+800</t>
  </si>
  <si>
    <t>Transporte de mezcla asfáltica para capa de rodadura (Distancia de transporte &gt; 50 km) D = 150 Km.</t>
  </si>
  <si>
    <t>Transporte de material filtrante (Distancia de transporte &gt; 50 km) D = 150 Km.</t>
  </si>
  <si>
    <t>Transporte de material filtrante (Distancia de transporte (20 - 50 Km))</t>
  </si>
  <si>
    <t>Especialista de Costos Zonal 4</t>
  </si>
  <si>
    <t>REHABILITACIÓN Y CONSERVACIÓN POR NIVELES DE SERVICIO DE LOS SITIOS CRITICOS DEL TRAMO "T" DE ROCAFUERTE - EL CARMEN; PEDRENALES - COJIMIES; PASO LATERAL EL CARMEN</t>
  </si>
  <si>
    <t>Flavio Alfaro - Chone</t>
  </si>
  <si>
    <t>Tosagua - Rocafuerte</t>
  </si>
  <si>
    <t>septiembre de 2017</t>
  </si>
  <si>
    <t>Portoviejo, septiembre de 2017</t>
  </si>
  <si>
    <t>CANTÓN PEDERNALES - PROVINCIA DE MANABÍ</t>
  </si>
  <si>
    <t>Transporte de piedra para escollera (Distancia de transporte &gt; 50 km) D = 117Km.</t>
  </si>
  <si>
    <t>CUNETA DE CORONACIÓN</t>
  </si>
  <si>
    <t>Transporte de hormigón rígido para capa de rodadura (Distancia de transporte &gt; 50 km) D=111 km.</t>
  </si>
  <si>
    <t>Transporte de hormigón rígido para capa de rodadura (Distancia de transporte &gt; 50 km) D=93 km.</t>
  </si>
  <si>
    <t>COORDENADAS</t>
  </si>
  <si>
    <t>LONGITUD</t>
  </si>
  <si>
    <t>LATITUD</t>
  </si>
  <si>
    <t>marzo de 2019</t>
  </si>
  <si>
    <t>Portoviejo, marzo de 2019</t>
  </si>
  <si>
    <t>ABSCISA 85+300</t>
  </si>
  <si>
    <t>ABSCISA 97+300</t>
  </si>
  <si>
    <t>97+300</t>
  </si>
  <si>
    <t>Transporte de material de préstamo importado (Distancia de transporte 10-20 km) D= 15 Km</t>
  </si>
  <si>
    <t xml:space="preserve">  30+950 LADO IZQUIERDO SECTOR 10 DE AGOSTO</t>
  </si>
  <si>
    <t xml:space="preserve">  30+950 LADO DERECHO SECTOR 10 DE AGOSTO</t>
  </si>
  <si>
    <t xml:space="preserve"> 56+940 SECTOR LA SABANA</t>
  </si>
  <si>
    <t>Transporte de hormigón rígido para capa de rodadura (Distancia de transporte &gt;50 km) D= 85 Km.</t>
  </si>
  <si>
    <t>Transporte de material filtrante (Distancia de transporte &gt; 50 km)  D= 85 Km</t>
  </si>
  <si>
    <t>ABSCISA 56+940 LADO IZQUIERDO  (SECTOR LA SABANA)</t>
  </si>
  <si>
    <t>Transporte de material de excavación ( Transporte libre 500 mts ) (Distancia de transporte 2-5 km) D= 5 km</t>
  </si>
  <si>
    <t>ESCOMBRERAS</t>
  </si>
  <si>
    <t>PRESTAMO</t>
  </si>
  <si>
    <t>MATERIALES PETREOS</t>
  </si>
  <si>
    <t>MATERIALES DERROCADOS</t>
  </si>
  <si>
    <t>Transporte de mezcla asfáltica para capa de rodadura (Distancia de transporte &gt; 50 km) D= 101 Km.</t>
  </si>
  <si>
    <t>PAVIMENTO RIGIDO</t>
  </si>
  <si>
    <t>309-2(2)</t>
  </si>
  <si>
    <t>Transporte de material de mejoramiento distancias (20 - 50 Km)  d= 45 Km.</t>
  </si>
  <si>
    <t>Transporte de material de sub base distancias (20 - 50 Km)  d= 45 Km.</t>
  </si>
  <si>
    <t>Transporte de material de base distancias (20 - 50 Km)  d= 45 Km.</t>
  </si>
  <si>
    <t>Transporte de material de excavación ( Transporte libre 500 mts ) (Distancia de transporte 2-5 km) D= 5 Km</t>
  </si>
  <si>
    <t>Transporte de material de sub base distancias &gt; 50 Km  D= 85 Km.</t>
  </si>
  <si>
    <t>Transporte de material de base distancias &gt; 50 Km  D= 85 Km.</t>
  </si>
  <si>
    <t>Transporte de material de mejoramiento distancias &gt; 50 Km   D= 116 Km.</t>
  </si>
  <si>
    <t>Transporte de material de sub base distancias &gt; 50 Km   D= 116 Km.</t>
  </si>
  <si>
    <t>Transporte de material de base distancias&gt; 50 Km   D= 116 Km.</t>
  </si>
  <si>
    <t>Transporte de material de base distancia &gt; 50 Km   D= 116 Km.</t>
  </si>
  <si>
    <t>Transporte de material de sub base distancia &gt; 50 Km   D= 116 Km.</t>
  </si>
  <si>
    <t>Transporte de material de mejoramiento distancias &gt; 50 Km   D= 117 Km.</t>
  </si>
  <si>
    <t>Transporte de material de sub base distancias &gt; 50 Km   D= 117 Km.</t>
  </si>
  <si>
    <t>Transporte de material de base distancias &gt; 50 Km   D= 117 Km.</t>
  </si>
  <si>
    <t>Transporte de material de excavación ( Transporte libre 500 mts ) (Distancia de transporte 2-5 km) D=5Km</t>
  </si>
  <si>
    <t>Transporte de material de mejoramiento distancias &gt; 50 Km   D= 106 Km.</t>
  </si>
  <si>
    <t>Transporte de material de sub base distancias &gt; 50 Km   D= 106 Km.</t>
  </si>
  <si>
    <t>Transporte de material de base distancias &gt; 50 Km   D= 106 Km.</t>
  </si>
  <si>
    <t>Transporte de material de sub base distancias &gt; 50 Km.  D= 115 Km</t>
  </si>
  <si>
    <t>Transporte de material de base distancias &gt; 50 Km.  D= 115 Km</t>
  </si>
  <si>
    <t>Transporte de material de sub base distancias &gt; 50 Km.  D= 77 Km</t>
  </si>
  <si>
    <t>Transporte de material de base distancias &gt; 50 Km.  D= 77 Km</t>
  </si>
  <si>
    <t>Transporte de material de mejoramiento distancias &gt; 50 Km  D= 107 Km.</t>
  </si>
  <si>
    <t>Transporte de material de sub base distancias &gt; 50 Km  D= 107 Km.</t>
  </si>
  <si>
    <t>Transporte de material de base distancias &gt; 50 Km  D= 107 Km.</t>
  </si>
  <si>
    <t>Transporte de material de mejoramiento distancias &gt; 50 Km  D= 101 Km.</t>
  </si>
  <si>
    <t>Transporte de material de sub base distancias &gt; 50 Km  D= 101 Km.</t>
  </si>
  <si>
    <t>Transporte de material de base distancias &gt; 50 Km  D= 101 Km.</t>
  </si>
  <si>
    <t>Transporte de material de mejoramiento distancias &gt; 50 Km  D= 98 Km.</t>
  </si>
  <si>
    <t>Transporte de material de sub base distancias &gt; 50 Km  D= 98 Km.</t>
  </si>
  <si>
    <t>Transporte de material de base distancias &gt; 50 Km  D= 98 Km.</t>
  </si>
  <si>
    <t>Transporte de material de sub base distancias &gt; 50 Km  D= 95 Km.</t>
  </si>
  <si>
    <t>Transporte de material de base distancias &gt; 50 Km  D= 95 Km.</t>
  </si>
  <si>
    <t>Transporte de material de base distancias &gt; 50 Km  D= 77 Km.</t>
  </si>
  <si>
    <t>Transporte de material de sub base distancias &gt; 50 Km  D= 77 Km.</t>
  </si>
  <si>
    <t>Transporte de material de mejoramiento distancias &gt; 50 Km  D = 150 Km.</t>
  </si>
  <si>
    <t>Transporte de material de sub base distancias &gt; 50 Km  D = 150 Km.</t>
  </si>
  <si>
    <t>Transporte de material de base distancia &gt; 50 Km  D = 150 Km.</t>
  </si>
  <si>
    <t>Transporte de material de mejoramiento distancias &gt; 50 Km  D = 147 Km.</t>
  </si>
  <si>
    <t>Transporte de material de sub base distancias &gt; 50 Km  D = 147 Km.</t>
  </si>
  <si>
    <t>Transporte de material de base distancias &gt; 50 Km  D = 147 Km.</t>
  </si>
  <si>
    <t>Portoviejo, octubre de 2019</t>
  </si>
  <si>
    <t>TOSAGUA - ROCAFUERTE (25,10   KM)</t>
  </si>
  <si>
    <t>FLAVIO ALFARO-CHONE (52,75   KM)</t>
  </si>
  <si>
    <t>ROCAFUERTE - T DE BUENOS AIRES ( 5,10  KM)</t>
  </si>
  <si>
    <t xml:space="preserve">  TOTAL KILOMETRAJE   218,48  KM  </t>
  </si>
  <si>
    <t>EL CARMEN-FLAVIO ALFARO (68,11  KM)</t>
  </si>
  <si>
    <t>PASO LATERAL EL CARMEN (12,24 KM)</t>
  </si>
  <si>
    <t>PEDERNALES-COJIMIES (34,88KM)</t>
  </si>
  <si>
    <t>TRAMO</t>
  </si>
  <si>
    <t>TOTAL COSTO PUNTOS CRITICOS</t>
  </si>
  <si>
    <t xml:space="preserve"> CHONE - TOSAGUA (21,30   KM)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</si>
</sst>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¤&quot;#,##0;\-&quot;¤&quot;#,##0"/>
    <numFmt numFmtId="165" formatCode="&quot;¤&quot;#,##0;[Red]\-&quot;¤&quot;#,##0"/>
    <numFmt numFmtId="166" formatCode="&quot;¤&quot;#,##0.00;\-&quot;¤&quot;#,##0.00"/>
    <numFmt numFmtId="167" formatCode="&quot;¤&quot;#,##0.00;[Red]\-&quot;¤&quot;#,##0.00"/>
    <numFmt numFmtId="168" formatCode="_-&quot;¤&quot;* #,##0_-;\-&quot;¤&quot;* #,##0_-;_-&quot;¤&quot;* &quot;-&quot;_-;_-@_-"/>
    <numFmt numFmtId="169" formatCode="_-* #,##0_-;\-* #,##0_-;_-* &quot;-&quot;_-;_-@_-"/>
    <numFmt numFmtId="170" formatCode="_-&quot;¤&quot;* #,##0.00_-;\-&quot;¤&quot;* #,##0.00_-;_-&quot;¤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€]\ * #,##0.00_ ;_ [$€]\ * \-#,##0.00_ ;_ [$€]\ * &quot;-&quot;??_ ;_ @_ "/>
    <numFmt numFmtId="181" formatCode="0.0000"/>
    <numFmt numFmtId="182" formatCode="_ * #,##0.00_ ;_ * \-#,##0.00_ ;_ * &quot;-&quot;??_ ;_ @_ "/>
    <numFmt numFmtId="183" formatCode="[$$-409]#,##0.00"/>
    <numFmt numFmtId="184" formatCode="#,##0.000"/>
    <numFmt numFmtId="185" formatCode="#\ ###\ ##0.00"/>
    <numFmt numFmtId="186" formatCode="[$$-300A]\ #,##0.00"/>
    <numFmt numFmtId="187" formatCode="0.000"/>
    <numFmt numFmtId="188" formatCode="_-* #,##0.00\ &quot;Pta&quot;_-;\-* #,##0.00\ &quot;Pta&quot;_-;_-* &quot;-&quot;??\ &quot;Pta&quot;_-;_-@_-"/>
    <numFmt numFmtId="189" formatCode="[$$-300A]\ #,##0.000"/>
    <numFmt numFmtId="190" formatCode="[$$-300A]\ #,##0.0000"/>
    <numFmt numFmtId="191" formatCode="[$$-300A]\ #,##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sz val="13"/>
      <name val="Calibri"/>
      <family val="2"/>
    </font>
    <font>
      <vertAlign val="superscript"/>
      <sz val="13"/>
      <name val="Calibri"/>
      <family val="2"/>
    </font>
    <font>
      <sz val="10"/>
      <name val="Courier"/>
      <family val="3"/>
    </font>
    <font>
      <b/>
      <sz val="14"/>
      <name val="Calibri"/>
      <family val="2"/>
    </font>
    <font>
      <sz val="11"/>
      <name val="Courier New"/>
      <family val="3"/>
    </font>
    <font>
      <sz val="10"/>
      <name val="Arial Unicode MS"/>
      <family val="2"/>
    </font>
    <font>
      <b/>
      <sz val="24"/>
      <name val="Arial Unicode MS"/>
      <family val="2"/>
    </font>
    <font>
      <b/>
      <sz val="10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b/>
      <sz val="14"/>
      <name val="Arial Unicode MS"/>
      <family val="2"/>
    </font>
    <font>
      <b/>
      <u val="single"/>
      <sz val="11"/>
      <name val="Arial Unicode MS"/>
      <family val="2"/>
    </font>
    <font>
      <b/>
      <sz val="12"/>
      <name val="Arial Unicode MS"/>
      <family val="2"/>
    </font>
    <font>
      <b/>
      <sz val="13"/>
      <name val="Arial Unicode MS"/>
      <family val="2"/>
    </font>
    <font>
      <sz val="10"/>
      <name val="Tahoma"/>
      <family val="2"/>
    </font>
    <font>
      <sz val="12"/>
      <name val="Tahoma"/>
      <family val="2"/>
    </font>
    <font>
      <sz val="13"/>
      <name val="Arial Unicode MS"/>
      <family val="2"/>
    </font>
    <font>
      <sz val="9"/>
      <name val="Arial Unicode MS"/>
      <family val="2"/>
    </font>
    <font>
      <sz val="14"/>
      <name val="Arial Unicode MS"/>
      <family val="2"/>
    </font>
    <font>
      <b/>
      <sz val="11"/>
      <name val="Arial Unicode MS"/>
      <family val="2"/>
    </font>
    <font>
      <b/>
      <u val="single"/>
      <sz val="12"/>
      <name val="Arial Unicode MS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u val="single"/>
      <sz val="11"/>
      <color indexed="9"/>
      <name val="Calibri"/>
      <family val="2"/>
    </font>
    <font>
      <sz val="12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u val="single"/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medium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hair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180" fontId="2" fillId="0" borderId="0" applyFon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494">
    <xf numFmtId="0" fontId="0" fillId="0" borderId="0" xfId="0" applyFont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4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>
      <alignment horizontal="centerContinuous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 horizontal="right"/>
    </xf>
    <xf numFmtId="49" fontId="7" fillId="34" borderId="14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center"/>
    </xf>
    <xf numFmtId="4" fontId="6" fillId="34" borderId="15" xfId="0" applyNumberFormat="1" applyFont="1" applyFill="1" applyBorder="1" applyAlignment="1">
      <alignment/>
    </xf>
    <xf numFmtId="4" fontId="6" fillId="34" borderId="16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 horizontal="center"/>
    </xf>
    <xf numFmtId="49" fontId="10" fillId="35" borderId="17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74" fillId="0" borderId="0" xfId="0" applyNumberFormat="1" applyFont="1" applyBorder="1" applyAlignment="1">
      <alignment horizontal="center"/>
    </xf>
    <xf numFmtId="0" fontId="10" fillId="35" borderId="18" xfId="0" applyFont="1" applyFill="1" applyBorder="1" applyAlignment="1">
      <alignment horizontal="left"/>
    </xf>
    <xf numFmtId="49" fontId="10" fillId="34" borderId="14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7" fillId="0" borderId="14" xfId="0" applyNumberFormat="1" applyFont="1" applyBorder="1" applyAlignment="1">
      <alignment horizontal="center"/>
    </xf>
    <xf numFmtId="0" fontId="7" fillId="17" borderId="19" xfId="0" applyFont="1" applyFill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0" fontId="7" fillId="17" borderId="21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/>
    </xf>
    <xf numFmtId="0" fontId="7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25" xfId="78" applyFont="1" applyFill="1" applyBorder="1" applyAlignment="1">
      <alignment horizontal="center"/>
      <protection/>
    </xf>
    <xf numFmtId="0" fontId="10" fillId="0" borderId="26" xfId="0" applyFont="1" applyBorder="1" applyAlignment="1">
      <alignment vertical="center"/>
    </xf>
    <xf numFmtId="0" fontId="10" fillId="0" borderId="26" xfId="78" applyFont="1" applyFill="1" applyBorder="1" applyAlignment="1">
      <alignment horizontal="center" vertical="center"/>
      <protection/>
    </xf>
    <xf numFmtId="3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 horizontal="right"/>
    </xf>
    <xf numFmtId="4" fontId="7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3" fillId="0" borderId="17" xfId="0" applyNumberFormat="1" applyFont="1" applyFill="1" applyBorder="1" applyAlignment="1">
      <alignment/>
    </xf>
    <xf numFmtId="4" fontId="13" fillId="0" borderId="28" xfId="0" applyNumberFormat="1" applyFont="1" applyFill="1" applyBorder="1" applyAlignment="1">
      <alignment horizontal="right"/>
    </xf>
    <xf numFmtId="4" fontId="13" fillId="0" borderId="25" xfId="0" applyNumberFormat="1" applyFont="1" applyFill="1" applyBorder="1" applyAlignment="1">
      <alignment/>
    </xf>
    <xf numFmtId="4" fontId="13" fillId="0" borderId="29" xfId="0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/>
    </xf>
    <xf numFmtId="4" fontId="7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shrinkToFit="1"/>
    </xf>
    <xf numFmtId="0" fontId="73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/>
    </xf>
    <xf numFmtId="4" fontId="10" fillId="35" borderId="18" xfId="0" applyNumberFormat="1" applyFont="1" applyFill="1" applyBorder="1" applyAlignment="1">
      <alignment/>
    </xf>
    <xf numFmtId="4" fontId="10" fillId="0" borderId="18" xfId="0" applyNumberFormat="1" applyFont="1" applyBorder="1" applyAlignment="1">
      <alignment horizontal="right"/>
    </xf>
    <xf numFmtId="4" fontId="10" fillId="35" borderId="28" xfId="0" applyNumberFormat="1" applyFont="1" applyFill="1" applyBorder="1" applyAlignment="1">
      <alignment horizontal="right"/>
    </xf>
    <xf numFmtId="4" fontId="10" fillId="34" borderId="15" xfId="0" applyNumberFormat="1" applyFont="1" applyFill="1" applyBorder="1" applyAlignment="1">
      <alignment/>
    </xf>
    <xf numFmtId="4" fontId="10" fillId="34" borderId="16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" fontId="10" fillId="34" borderId="16" xfId="0" applyNumberFormat="1" applyFont="1" applyFill="1" applyBorder="1" applyAlignment="1">
      <alignment horizontal="right"/>
    </xf>
    <xf numFmtId="4" fontId="10" fillId="35" borderId="15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 horizontal="right"/>
    </xf>
    <xf numFmtId="4" fontId="10" fillId="35" borderId="16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/>
    </xf>
    <xf numFmtId="4" fontId="17" fillId="0" borderId="26" xfId="0" applyNumberFormat="1" applyFont="1" applyFill="1" applyBorder="1" applyAlignment="1">
      <alignment/>
    </xf>
    <xf numFmtId="4" fontId="10" fillId="0" borderId="26" xfId="0" applyNumberFormat="1" applyFont="1" applyBorder="1" applyAlignment="1">
      <alignment horizontal="right"/>
    </xf>
    <xf numFmtId="4" fontId="10" fillId="35" borderId="29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center"/>
    </xf>
    <xf numFmtId="43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73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7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3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43" fontId="73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3" fontId="10" fillId="0" borderId="0" xfId="0" applyNumberFormat="1" applyFont="1" applyAlignment="1">
      <alignment horizontal="center"/>
    </xf>
    <xf numFmtId="49" fontId="18" fillId="0" borderId="0" xfId="74" applyNumberFormat="1" applyFont="1" applyBorder="1" applyAlignment="1">
      <alignment horizontal="center"/>
      <protection/>
    </xf>
    <xf numFmtId="0" fontId="18" fillId="0" borderId="0" xfId="74" applyFont="1">
      <alignment/>
      <protection/>
    </xf>
    <xf numFmtId="49" fontId="18" fillId="0" borderId="0" xfId="74" applyNumberFormat="1" applyFont="1" applyBorder="1" applyAlignment="1">
      <alignment horizontal="center" vertical="center"/>
      <protection/>
    </xf>
    <xf numFmtId="0" fontId="20" fillId="0" borderId="0" xfId="74" applyFont="1" applyBorder="1" applyAlignment="1">
      <alignment horizontal="right" vertical="center"/>
      <protection/>
    </xf>
    <xf numFmtId="0" fontId="21" fillId="0" borderId="0" xfId="74" applyFont="1" applyBorder="1" applyAlignment="1">
      <alignment horizontal="left" vertical="center"/>
      <protection/>
    </xf>
    <xf numFmtId="0" fontId="21" fillId="0" borderId="0" xfId="74" applyFont="1" applyBorder="1" applyAlignment="1">
      <alignment horizontal="center" vertical="center"/>
      <protection/>
    </xf>
    <xf numFmtId="4" fontId="21" fillId="0" borderId="0" xfId="74" applyNumberFormat="1" applyFont="1" applyBorder="1" applyAlignment="1">
      <alignment vertical="center"/>
      <protection/>
    </xf>
    <xf numFmtId="14" fontId="21" fillId="0" borderId="0" xfId="74" applyNumberFormat="1" applyFont="1" applyBorder="1" applyAlignment="1">
      <alignment horizontal="left" vertical="center"/>
      <protection/>
    </xf>
    <xf numFmtId="0" fontId="22" fillId="0" borderId="0" xfId="74" applyFont="1" applyAlignment="1">
      <alignment horizontal="center"/>
      <protection/>
    </xf>
    <xf numFmtId="0" fontId="20" fillId="0" borderId="0" xfId="74" applyFont="1" applyFill="1" applyAlignment="1">
      <alignment horizontal="left" vertical="center" wrapText="1"/>
      <protection/>
    </xf>
    <xf numFmtId="0" fontId="20" fillId="0" borderId="0" xfId="74" applyFont="1" applyBorder="1" applyAlignment="1">
      <alignment horizontal="right"/>
      <protection/>
    </xf>
    <xf numFmtId="0" fontId="18" fillId="0" borderId="0" xfId="74" applyFont="1" applyBorder="1" applyAlignment="1">
      <alignment horizontal="left"/>
      <protection/>
    </xf>
    <xf numFmtId="0" fontId="18" fillId="0" borderId="0" xfId="74" applyFont="1" applyBorder="1" applyAlignment="1">
      <alignment horizontal="center"/>
      <protection/>
    </xf>
    <xf numFmtId="4" fontId="21" fillId="0" borderId="0" xfId="74" applyNumberFormat="1" applyFont="1" applyBorder="1">
      <alignment/>
      <protection/>
    </xf>
    <xf numFmtId="0" fontId="24" fillId="0" borderId="0" xfId="74" applyFont="1" applyBorder="1" applyAlignment="1">
      <alignment horizontal="centerContinuous"/>
      <protection/>
    </xf>
    <xf numFmtId="4" fontId="24" fillId="0" borderId="0" xfId="74" applyNumberFormat="1" applyFont="1" applyBorder="1" applyAlignment="1">
      <alignment horizontal="centerContinuous"/>
      <protection/>
    </xf>
    <xf numFmtId="49" fontId="24" fillId="0" borderId="0" xfId="74" applyNumberFormat="1" applyFont="1" applyBorder="1" applyAlignment="1">
      <alignment horizontal="center"/>
      <protection/>
    </xf>
    <xf numFmtId="0" fontId="24" fillId="0" borderId="0" xfId="74" applyFont="1" applyBorder="1" applyAlignment="1">
      <alignment horizontal="center"/>
      <protection/>
    </xf>
    <xf numFmtId="4" fontId="24" fillId="0" borderId="0" xfId="74" applyNumberFormat="1" applyFont="1" applyBorder="1" applyAlignment="1">
      <alignment horizontal="right"/>
      <protection/>
    </xf>
    <xf numFmtId="4" fontId="24" fillId="0" borderId="0" xfId="74" applyNumberFormat="1" applyFont="1" applyBorder="1" applyAlignment="1">
      <alignment horizontal="center"/>
      <protection/>
    </xf>
    <xf numFmtId="3" fontId="24" fillId="0" borderId="0" xfId="74" applyNumberFormat="1" applyFont="1" applyBorder="1" applyAlignment="1">
      <alignment horizontal="center"/>
      <protection/>
    </xf>
    <xf numFmtId="49" fontId="25" fillId="34" borderId="31" xfId="74" applyNumberFormat="1" applyFont="1" applyFill="1" applyBorder="1" applyAlignment="1">
      <alignment horizontal="center"/>
      <protection/>
    </xf>
    <xf numFmtId="0" fontId="25" fillId="34" borderId="32" xfId="74" applyNumberFormat="1" applyFont="1" applyFill="1" applyBorder="1" applyAlignment="1">
      <alignment horizontal="left"/>
      <protection/>
    </xf>
    <xf numFmtId="0" fontId="21" fillId="34" borderId="32" xfId="74" applyNumberFormat="1" applyFont="1" applyFill="1" applyBorder="1" applyAlignment="1">
      <alignment horizontal="center"/>
      <protection/>
    </xf>
    <xf numFmtId="4" fontId="21" fillId="34" borderId="32" xfId="74" applyNumberFormat="1" applyFont="1" applyFill="1" applyBorder="1">
      <alignment/>
      <protection/>
    </xf>
    <xf numFmtId="4" fontId="26" fillId="34" borderId="33" xfId="74" applyNumberFormat="1" applyFont="1" applyFill="1" applyBorder="1" applyAlignment="1">
      <alignment horizontal="right"/>
      <protection/>
    </xf>
    <xf numFmtId="0" fontId="18" fillId="0" borderId="0" xfId="74" applyFont="1" applyFill="1">
      <alignment/>
      <protection/>
    </xf>
    <xf numFmtId="4" fontId="21" fillId="0" borderId="18" xfId="74" applyNumberFormat="1" applyFont="1" applyFill="1" applyBorder="1">
      <alignment/>
      <protection/>
    </xf>
    <xf numFmtId="49" fontId="21" fillId="0" borderId="17" xfId="74" applyNumberFormat="1" applyFont="1" applyFill="1" applyBorder="1" applyAlignment="1">
      <alignment horizontal="center"/>
      <protection/>
    </xf>
    <xf numFmtId="0" fontId="21" fillId="0" borderId="18" xfId="74" applyNumberFormat="1" applyFont="1" applyFill="1" applyBorder="1" applyAlignment="1">
      <alignment horizontal="left" wrapText="1"/>
      <protection/>
    </xf>
    <xf numFmtId="0" fontId="21" fillId="0" borderId="18" xfId="74" applyNumberFormat="1" applyFont="1" applyFill="1" applyBorder="1" applyAlignment="1">
      <alignment horizontal="center"/>
      <protection/>
    </xf>
    <xf numFmtId="0" fontId="22" fillId="0" borderId="34" xfId="74" applyNumberFormat="1" applyFont="1" applyFill="1" applyBorder="1" applyAlignment="1">
      <alignment horizontal="center"/>
      <protection/>
    </xf>
    <xf numFmtId="0" fontId="22" fillId="0" borderId="35" xfId="74" applyNumberFormat="1" applyFont="1" applyFill="1" applyBorder="1" applyAlignment="1">
      <alignment horizontal="left"/>
      <protection/>
    </xf>
    <xf numFmtId="0" fontId="22" fillId="0" borderId="35" xfId="74" applyNumberFormat="1" applyFont="1" applyFill="1" applyBorder="1" applyAlignment="1">
      <alignment horizontal="center"/>
      <protection/>
    </xf>
    <xf numFmtId="49" fontId="22" fillId="0" borderId="35" xfId="74" applyNumberFormat="1" applyFont="1" applyFill="1" applyBorder="1" applyAlignment="1">
      <alignment horizontal="center"/>
      <protection/>
    </xf>
    <xf numFmtId="49" fontId="22" fillId="0" borderId="35" xfId="74" applyNumberFormat="1" applyFont="1" applyFill="1" applyBorder="1" applyAlignment="1">
      <alignment horizontal="right"/>
      <protection/>
    </xf>
    <xf numFmtId="4" fontId="21" fillId="35" borderId="36" xfId="74" applyNumberFormat="1" applyFont="1" applyFill="1" applyBorder="1" applyAlignment="1">
      <alignment horizontal="right"/>
      <protection/>
    </xf>
    <xf numFmtId="3" fontId="22" fillId="0" borderId="0" xfId="74" applyNumberFormat="1" applyFont="1" applyBorder="1" applyAlignment="1">
      <alignment horizontal="center"/>
      <protection/>
    </xf>
    <xf numFmtId="49" fontId="22" fillId="0" borderId="0" xfId="74" applyNumberFormat="1" applyFont="1" applyBorder="1" applyAlignment="1">
      <alignment horizontal="center"/>
      <protection/>
    </xf>
    <xf numFmtId="0" fontId="22" fillId="0" borderId="0" xfId="74" applyFont="1" applyBorder="1" applyAlignment="1">
      <alignment horizontal="left"/>
      <protection/>
    </xf>
    <xf numFmtId="0" fontId="22" fillId="0" borderId="0" xfId="74" applyFont="1" applyBorder="1" applyAlignment="1">
      <alignment horizontal="center"/>
      <protection/>
    </xf>
    <xf numFmtId="4" fontId="21" fillId="0" borderId="0" xfId="74" applyNumberFormat="1" applyFont="1" applyFill="1" applyBorder="1">
      <alignment/>
      <protection/>
    </xf>
    <xf numFmtId="4" fontId="18" fillId="0" borderId="0" xfId="74" applyNumberFormat="1" applyFont="1">
      <alignment/>
      <protection/>
    </xf>
    <xf numFmtId="4" fontId="31" fillId="0" borderId="37" xfId="74" applyNumberFormat="1" applyFont="1" applyFill="1" applyBorder="1" applyAlignment="1">
      <alignment/>
      <protection/>
    </xf>
    <xf numFmtId="4" fontId="31" fillId="0" borderId="38" xfId="74" applyNumberFormat="1" applyFont="1" applyFill="1" applyBorder="1" applyAlignment="1">
      <alignment/>
      <protection/>
    </xf>
    <xf numFmtId="49" fontId="30" fillId="0" borderId="0" xfId="74" applyNumberFormat="1" applyFont="1" applyBorder="1" applyAlignment="1">
      <alignment horizontal="left" vertical="center"/>
      <protection/>
    </xf>
    <xf numFmtId="49" fontId="30" fillId="0" borderId="0" xfId="74" applyNumberFormat="1" applyFont="1" applyBorder="1" applyAlignment="1">
      <alignment horizontal="left" vertical="center" wrapText="1"/>
      <protection/>
    </xf>
    <xf numFmtId="4" fontId="31" fillId="0" borderId="0" xfId="74" applyNumberFormat="1" applyFont="1" applyFill="1" applyBorder="1" applyAlignment="1">
      <alignment/>
      <protection/>
    </xf>
    <xf numFmtId="0" fontId="22" fillId="0" borderId="0" xfId="74" applyFont="1" applyBorder="1" applyAlignment="1">
      <alignment horizontal="right"/>
      <protection/>
    </xf>
    <xf numFmtId="4" fontId="22" fillId="0" borderId="0" xfId="74" applyNumberFormat="1" applyFont="1" applyBorder="1" applyAlignment="1">
      <alignment horizontal="center"/>
      <protection/>
    </xf>
    <xf numFmtId="4" fontId="21" fillId="0" borderId="0" xfId="74" applyNumberFormat="1" applyFont="1" applyBorder="1" applyAlignment="1">
      <alignment vertical="center" wrapText="1"/>
      <protection/>
    </xf>
    <xf numFmtId="4" fontId="21" fillId="0" borderId="0" xfId="74" applyNumberFormat="1" applyFont="1" applyBorder="1" applyAlignment="1">
      <alignment horizontal="right"/>
      <protection/>
    </xf>
    <xf numFmtId="4" fontId="22" fillId="0" borderId="0" xfId="74" applyNumberFormat="1" applyFont="1" applyBorder="1" applyAlignment="1">
      <alignment horizontal="right"/>
      <protection/>
    </xf>
    <xf numFmtId="0" fontId="32" fillId="0" borderId="0" xfId="74" applyFont="1" applyBorder="1" applyAlignment="1">
      <alignment horizontal="center"/>
      <protection/>
    </xf>
    <xf numFmtId="49" fontId="21" fillId="0" borderId="39" xfId="74" applyNumberFormat="1" applyFont="1" applyFill="1" applyBorder="1" applyAlignment="1">
      <alignment horizontal="center"/>
      <protection/>
    </xf>
    <xf numFmtId="0" fontId="21" fillId="0" borderId="10" xfId="74" applyNumberFormat="1" applyFont="1" applyFill="1" applyBorder="1" applyAlignment="1">
      <alignment horizontal="left" wrapText="1"/>
      <protection/>
    </xf>
    <xf numFmtId="0" fontId="21" fillId="0" borderId="10" xfId="74" applyNumberFormat="1" applyFont="1" applyFill="1" applyBorder="1" applyAlignment="1">
      <alignment horizontal="center"/>
      <protection/>
    </xf>
    <xf numFmtId="4" fontId="21" fillId="0" borderId="10" xfId="74" applyNumberFormat="1" applyFont="1" applyFill="1" applyBorder="1">
      <alignment/>
      <protection/>
    </xf>
    <xf numFmtId="4" fontId="21" fillId="0" borderId="10" xfId="74" applyNumberFormat="1" applyFont="1" applyFill="1" applyBorder="1" applyAlignment="1">
      <alignment horizontal="right"/>
      <protection/>
    </xf>
    <xf numFmtId="4" fontId="21" fillId="0" borderId="40" xfId="74" applyNumberFormat="1" applyFont="1" applyFill="1" applyBorder="1" applyAlignment="1">
      <alignment horizontal="right"/>
      <protection/>
    </xf>
    <xf numFmtId="0" fontId="28" fillId="0" borderId="10" xfId="83" applyFont="1" applyFill="1" applyBorder="1" applyAlignment="1">
      <alignment horizontal="center" vertical="center"/>
      <protection/>
    </xf>
    <xf numFmtId="0" fontId="28" fillId="0" borderId="10" xfId="83" applyFont="1" applyFill="1" applyBorder="1" applyAlignment="1">
      <alignment vertical="center" wrapText="1"/>
      <protection/>
    </xf>
    <xf numFmtId="49" fontId="25" fillId="34" borderId="41" xfId="74" applyNumberFormat="1" applyFont="1" applyFill="1" applyBorder="1" applyAlignment="1">
      <alignment horizontal="center"/>
      <protection/>
    </xf>
    <xf numFmtId="0" fontId="25" fillId="34" borderId="42" xfId="74" applyNumberFormat="1" applyFont="1" applyFill="1" applyBorder="1" applyAlignment="1">
      <alignment horizontal="left"/>
      <protection/>
    </xf>
    <xf numFmtId="0" fontId="21" fillId="34" borderId="42" xfId="74" applyNumberFormat="1" applyFont="1" applyFill="1" applyBorder="1" applyAlignment="1">
      <alignment horizontal="center"/>
      <protection/>
    </xf>
    <xf numFmtId="4" fontId="21" fillId="34" borderId="42" xfId="74" applyNumberFormat="1" applyFont="1" applyFill="1" applyBorder="1">
      <alignment/>
      <protection/>
    </xf>
    <xf numFmtId="0" fontId="22" fillId="0" borderId="43" xfId="74" applyNumberFormat="1" applyFont="1" applyFill="1" applyBorder="1" applyAlignment="1">
      <alignment horizontal="center"/>
      <protection/>
    </xf>
    <xf numFmtId="0" fontId="22" fillId="0" borderId="44" xfId="74" applyNumberFormat="1" applyFont="1" applyFill="1" applyBorder="1" applyAlignment="1">
      <alignment horizontal="left"/>
      <protection/>
    </xf>
    <xf numFmtId="0" fontId="22" fillId="0" borderId="44" xfId="74" applyNumberFormat="1" applyFont="1" applyFill="1" applyBorder="1" applyAlignment="1">
      <alignment horizontal="center"/>
      <protection/>
    </xf>
    <xf numFmtId="49" fontId="22" fillId="0" borderId="44" xfId="74" applyNumberFormat="1" applyFont="1" applyFill="1" applyBorder="1" applyAlignment="1">
      <alignment horizontal="center"/>
      <protection/>
    </xf>
    <xf numFmtId="0" fontId="72" fillId="0" borderId="10" xfId="0" applyFont="1" applyBorder="1" applyAlignment="1">
      <alignment horizontal="center" vertical="center" wrapText="1"/>
    </xf>
    <xf numFmtId="4" fontId="18" fillId="0" borderId="45" xfId="74" applyNumberFormat="1" applyFont="1" applyFill="1" applyBorder="1" applyAlignment="1">
      <alignment/>
      <protection/>
    </xf>
    <xf numFmtId="4" fontId="29" fillId="0" borderId="46" xfId="74" applyNumberFormat="1" applyFont="1" applyFill="1" applyBorder="1" applyAlignment="1">
      <alignment/>
      <protection/>
    </xf>
    <xf numFmtId="49" fontId="25" fillId="34" borderId="47" xfId="74" applyNumberFormat="1" applyFont="1" applyFill="1" applyBorder="1" applyAlignment="1">
      <alignment horizontal="center"/>
      <protection/>
    </xf>
    <xf numFmtId="0" fontId="25" fillId="34" borderId="48" xfId="74" applyNumberFormat="1" applyFont="1" applyFill="1" applyBorder="1" applyAlignment="1">
      <alignment horizontal="left"/>
      <protection/>
    </xf>
    <xf numFmtId="0" fontId="21" fillId="34" borderId="48" xfId="74" applyNumberFormat="1" applyFont="1" applyFill="1" applyBorder="1" applyAlignment="1">
      <alignment horizontal="center"/>
      <protection/>
    </xf>
    <xf numFmtId="4" fontId="21" fillId="34" borderId="48" xfId="74" applyNumberFormat="1" applyFont="1" applyFill="1" applyBorder="1">
      <alignment/>
      <protection/>
    </xf>
    <xf numFmtId="4" fontId="26" fillId="34" borderId="49" xfId="74" applyNumberFormat="1" applyFont="1" applyFill="1" applyBorder="1" applyAlignment="1">
      <alignment horizontal="right"/>
      <protection/>
    </xf>
    <xf numFmtId="0" fontId="22" fillId="0" borderId="50" xfId="74" applyNumberFormat="1" applyFont="1" applyFill="1" applyBorder="1" applyAlignment="1">
      <alignment horizontal="center"/>
      <protection/>
    </xf>
    <xf numFmtId="0" fontId="22" fillId="0" borderId="51" xfId="74" applyNumberFormat="1" applyFont="1" applyFill="1" applyBorder="1" applyAlignment="1">
      <alignment horizontal="left"/>
      <protection/>
    </xf>
    <xf numFmtId="0" fontId="22" fillId="0" borderId="51" xfId="74" applyNumberFormat="1" applyFont="1" applyFill="1" applyBorder="1" applyAlignment="1">
      <alignment horizontal="center"/>
      <protection/>
    </xf>
    <xf numFmtId="49" fontId="22" fillId="0" borderId="51" xfId="74" applyNumberFormat="1" applyFont="1" applyFill="1" applyBorder="1" applyAlignment="1">
      <alignment horizontal="center"/>
      <protection/>
    </xf>
    <xf numFmtId="49" fontId="22" fillId="0" borderId="51" xfId="74" applyNumberFormat="1" applyFont="1" applyFill="1" applyBorder="1" applyAlignment="1">
      <alignment horizontal="right"/>
      <protection/>
    </xf>
    <xf numFmtId="4" fontId="21" fillId="35" borderId="52" xfId="74" applyNumberFormat="1" applyFont="1" applyFill="1" applyBorder="1" applyAlignment="1">
      <alignment horizontal="right"/>
      <protection/>
    </xf>
    <xf numFmtId="49" fontId="25" fillId="34" borderId="53" xfId="74" applyNumberFormat="1" applyFont="1" applyFill="1" applyBorder="1" applyAlignment="1">
      <alignment horizontal="center"/>
      <protection/>
    </xf>
    <xf numFmtId="0" fontId="25" fillId="34" borderId="54" xfId="74" applyNumberFormat="1" applyFont="1" applyFill="1" applyBorder="1" applyAlignment="1">
      <alignment horizontal="left"/>
      <protection/>
    </xf>
    <xf numFmtId="0" fontId="21" fillId="34" borderId="54" xfId="74" applyNumberFormat="1" applyFont="1" applyFill="1" applyBorder="1" applyAlignment="1">
      <alignment horizontal="center"/>
      <protection/>
    </xf>
    <xf numFmtId="4" fontId="21" fillId="34" borderId="54" xfId="74" applyNumberFormat="1" applyFont="1" applyFill="1" applyBorder="1">
      <alignment/>
      <protection/>
    </xf>
    <xf numFmtId="4" fontId="26" fillId="34" borderId="55" xfId="74" applyNumberFormat="1" applyFont="1" applyFill="1" applyBorder="1" applyAlignment="1">
      <alignment horizontal="right"/>
      <protection/>
    </xf>
    <xf numFmtId="0" fontId="22" fillId="0" borderId="0" xfId="74" applyNumberFormat="1" applyFont="1" applyFill="1" applyBorder="1" applyAlignment="1">
      <alignment horizontal="center"/>
      <protection/>
    </xf>
    <xf numFmtId="0" fontId="22" fillId="0" borderId="0" xfId="74" applyNumberFormat="1" applyFont="1" applyFill="1" applyBorder="1" applyAlignment="1">
      <alignment horizontal="left"/>
      <protection/>
    </xf>
    <xf numFmtId="49" fontId="22" fillId="0" borderId="0" xfId="74" applyNumberFormat="1" applyFont="1" applyFill="1" applyBorder="1" applyAlignment="1">
      <alignment horizontal="center"/>
      <protection/>
    </xf>
    <xf numFmtId="49" fontId="22" fillId="0" borderId="0" xfId="74" applyNumberFormat="1" applyFont="1" applyFill="1" applyBorder="1" applyAlignment="1">
      <alignment horizontal="right"/>
      <protection/>
    </xf>
    <xf numFmtId="4" fontId="21" fillId="35" borderId="56" xfId="74" applyNumberFormat="1" applyFont="1" applyFill="1" applyBorder="1" applyAlignment="1">
      <alignment horizontal="right"/>
      <protection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10" fillId="15" borderId="18" xfId="0" applyFont="1" applyFill="1" applyBorder="1" applyAlignment="1">
      <alignment horizontal="left"/>
    </xf>
    <xf numFmtId="4" fontId="76" fillId="0" borderId="10" xfId="0" applyNumberFormat="1" applyFont="1" applyBorder="1" applyAlignment="1">
      <alignment/>
    </xf>
    <xf numFmtId="179" fontId="0" fillId="0" borderId="0" xfId="0" applyNumberFormat="1" applyAlignment="1">
      <alignment/>
    </xf>
    <xf numFmtId="4" fontId="18" fillId="0" borderId="37" xfId="74" applyNumberFormat="1" applyFont="1" applyFill="1" applyBorder="1" applyAlignment="1">
      <alignment/>
      <protection/>
    </xf>
    <xf numFmtId="0" fontId="18" fillId="0" borderId="0" xfId="74" applyFont="1" applyAlignment="1">
      <alignment horizontal="center"/>
      <protection/>
    </xf>
    <xf numFmtId="0" fontId="20" fillId="0" borderId="0" xfId="74" applyFont="1" applyFill="1" applyAlignment="1">
      <alignment horizontal="right" vertical="center" wrapText="1"/>
      <protection/>
    </xf>
    <xf numFmtId="0" fontId="18" fillId="0" borderId="0" xfId="74" applyFont="1" applyAlignment="1">
      <alignment vertical="center"/>
      <protection/>
    </xf>
    <xf numFmtId="3" fontId="22" fillId="0" borderId="0" xfId="74" applyNumberFormat="1" applyFont="1" applyFill="1" applyBorder="1" applyAlignment="1">
      <alignment horizontal="center"/>
      <protection/>
    </xf>
    <xf numFmtId="4" fontId="29" fillId="33" borderId="38" xfId="74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49" fontId="21" fillId="0" borderId="0" xfId="74" applyNumberFormat="1" applyFont="1" applyBorder="1" applyAlignment="1">
      <alignment horizontal="center"/>
      <protection/>
    </xf>
    <xf numFmtId="0" fontId="25" fillId="0" borderId="0" xfId="74" applyFont="1" applyBorder="1" applyAlignment="1">
      <alignment horizontal="center"/>
      <protection/>
    </xf>
    <xf numFmtId="0" fontId="21" fillId="0" borderId="0" xfId="74" applyFont="1" applyAlignment="1">
      <alignment horizontal="center"/>
      <protection/>
    </xf>
    <xf numFmtId="0" fontId="21" fillId="0" borderId="0" xfId="74" applyFont="1">
      <alignment/>
      <protection/>
    </xf>
    <xf numFmtId="49" fontId="21" fillId="0" borderId="0" xfId="74" applyNumberFormat="1" applyFont="1" applyBorder="1" applyAlignment="1">
      <alignment horizontal="center" vertical="center"/>
      <protection/>
    </xf>
    <xf numFmtId="0" fontId="25" fillId="0" borderId="0" xfId="74" applyFont="1" applyBorder="1" applyAlignment="1">
      <alignment horizontal="right" vertical="center"/>
      <protection/>
    </xf>
    <xf numFmtId="0" fontId="21" fillId="0" borderId="0" xfId="74" applyFont="1" applyAlignment="1">
      <alignment vertical="center"/>
      <protection/>
    </xf>
    <xf numFmtId="0" fontId="25" fillId="0" borderId="0" xfId="74" applyFont="1" applyFill="1" applyAlignment="1">
      <alignment horizontal="right" vertical="center" wrapText="1"/>
      <protection/>
    </xf>
    <xf numFmtId="0" fontId="25" fillId="0" borderId="0" xfId="74" applyFont="1" applyFill="1" applyAlignment="1">
      <alignment horizontal="left" vertical="center" wrapText="1"/>
      <protection/>
    </xf>
    <xf numFmtId="0" fontId="25" fillId="0" borderId="0" xfId="74" applyFont="1" applyBorder="1" applyAlignment="1">
      <alignment horizontal="right"/>
      <protection/>
    </xf>
    <xf numFmtId="0" fontId="21" fillId="0" borderId="0" xfId="74" applyFont="1" applyBorder="1" applyAlignment="1">
      <alignment horizontal="left"/>
      <protection/>
    </xf>
    <xf numFmtId="0" fontId="21" fillId="0" borderId="0" xfId="74" applyFont="1" applyBorder="1" applyAlignment="1">
      <alignment horizontal="center"/>
      <protection/>
    </xf>
    <xf numFmtId="0" fontId="33" fillId="0" borderId="0" xfId="74" applyFont="1" applyBorder="1" applyAlignment="1">
      <alignment horizontal="centerContinuous"/>
      <protection/>
    </xf>
    <xf numFmtId="4" fontId="33" fillId="0" borderId="0" xfId="74" applyNumberFormat="1" applyFont="1" applyBorder="1" applyAlignment="1">
      <alignment horizontal="centerContinuous"/>
      <protection/>
    </xf>
    <xf numFmtId="49" fontId="33" fillId="0" borderId="0" xfId="74" applyNumberFormat="1" applyFont="1" applyBorder="1" applyAlignment="1">
      <alignment horizontal="center"/>
      <protection/>
    </xf>
    <xf numFmtId="0" fontId="33" fillId="0" borderId="0" xfId="74" applyFont="1" applyBorder="1" applyAlignment="1">
      <alignment horizontal="center"/>
      <protection/>
    </xf>
    <xf numFmtId="4" fontId="33" fillId="0" borderId="0" xfId="74" applyNumberFormat="1" applyFont="1" applyBorder="1" applyAlignment="1">
      <alignment horizontal="right"/>
      <protection/>
    </xf>
    <xf numFmtId="4" fontId="33" fillId="0" borderId="0" xfId="74" applyNumberFormat="1" applyFont="1" applyBorder="1" applyAlignment="1">
      <alignment horizontal="center"/>
      <protection/>
    </xf>
    <xf numFmtId="3" fontId="33" fillId="0" borderId="0" xfId="74" applyNumberFormat="1" applyFont="1" applyBorder="1" applyAlignment="1">
      <alignment horizontal="center"/>
      <protection/>
    </xf>
    <xf numFmtId="4" fontId="25" fillId="34" borderId="33" xfId="74" applyNumberFormat="1" applyFont="1" applyFill="1" applyBorder="1" applyAlignment="1">
      <alignment horizontal="right"/>
      <protection/>
    </xf>
    <xf numFmtId="3" fontId="21" fillId="0" borderId="0" xfId="74" applyNumberFormat="1" applyFont="1" applyFill="1" applyBorder="1" applyAlignment="1">
      <alignment horizontal="center"/>
      <protection/>
    </xf>
    <xf numFmtId="0" fontId="21" fillId="0" borderId="34" xfId="74" applyNumberFormat="1" applyFont="1" applyFill="1" applyBorder="1" applyAlignment="1">
      <alignment horizontal="center"/>
      <protection/>
    </xf>
    <xf numFmtId="0" fontId="21" fillId="0" borderId="35" xfId="74" applyNumberFormat="1" applyFont="1" applyFill="1" applyBorder="1" applyAlignment="1">
      <alignment horizontal="left"/>
      <protection/>
    </xf>
    <xf numFmtId="0" fontId="21" fillId="0" borderId="35" xfId="74" applyNumberFormat="1" applyFont="1" applyFill="1" applyBorder="1" applyAlignment="1">
      <alignment horizontal="center"/>
      <protection/>
    </xf>
    <xf numFmtId="49" fontId="21" fillId="0" borderId="35" xfId="74" applyNumberFormat="1" applyFont="1" applyFill="1" applyBorder="1" applyAlignment="1">
      <alignment horizontal="center"/>
      <protection/>
    </xf>
    <xf numFmtId="0" fontId="21" fillId="0" borderId="0" xfId="74" applyFont="1" applyFill="1">
      <alignment/>
      <protection/>
    </xf>
    <xf numFmtId="3" fontId="21" fillId="0" borderId="0" xfId="74" applyNumberFormat="1" applyFont="1" applyBorder="1" applyAlignment="1">
      <alignment horizontal="center"/>
      <protection/>
    </xf>
    <xf numFmtId="4" fontId="21" fillId="0" borderId="37" xfId="74" applyNumberFormat="1" applyFont="1" applyFill="1" applyBorder="1" applyAlignment="1">
      <alignment/>
      <protection/>
    </xf>
    <xf numFmtId="49" fontId="21" fillId="0" borderId="0" xfId="74" applyNumberFormat="1" applyFont="1" applyBorder="1" applyAlignment="1">
      <alignment horizontal="left" vertical="center"/>
      <protection/>
    </xf>
    <xf numFmtId="49" fontId="21" fillId="0" borderId="0" xfId="74" applyNumberFormat="1" applyFont="1" applyBorder="1" applyAlignment="1">
      <alignment horizontal="left" vertical="center" wrapText="1"/>
      <protection/>
    </xf>
    <xf numFmtId="4" fontId="21" fillId="0" borderId="0" xfId="74" applyNumberFormat="1" applyFont="1" applyFill="1" applyBorder="1" applyAlignment="1">
      <alignment/>
      <protection/>
    </xf>
    <xf numFmtId="0" fontId="21" fillId="0" borderId="0" xfId="74" applyFont="1" applyBorder="1" applyAlignment="1">
      <alignment horizontal="right"/>
      <protection/>
    </xf>
    <xf numFmtId="4" fontId="21" fillId="0" borderId="0" xfId="74" applyNumberFormat="1" applyFont="1" applyBorder="1" applyAlignment="1">
      <alignment horizontal="center"/>
      <protection/>
    </xf>
    <xf numFmtId="4" fontId="21" fillId="0" borderId="0" xfId="74" applyNumberFormat="1" applyFont="1">
      <alignment/>
      <protection/>
    </xf>
    <xf numFmtId="0" fontId="21" fillId="0" borderId="0" xfId="74" applyFont="1" applyBorder="1" applyAlignment="1">
      <alignment horizontal="left" vertical="center"/>
      <protection/>
    </xf>
    <xf numFmtId="0" fontId="21" fillId="0" borderId="0" xfId="74" applyFont="1" applyBorder="1" applyAlignment="1">
      <alignment horizontal="center" vertical="center"/>
      <protection/>
    </xf>
    <xf numFmtId="4" fontId="21" fillId="0" borderId="0" xfId="74" applyNumberFormat="1" applyFont="1" applyBorder="1" applyAlignment="1">
      <alignment vertical="center"/>
      <protection/>
    </xf>
    <xf numFmtId="14" fontId="21" fillId="0" borderId="0" xfId="74" applyNumberFormat="1" applyFont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5" fillId="0" borderId="0" xfId="74" applyFont="1" applyBorder="1" applyAlignment="1">
      <alignment horizontal="right" vertical="center"/>
      <protection/>
    </xf>
    <xf numFmtId="0" fontId="21" fillId="0" borderId="57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9" fontId="21" fillId="0" borderId="10" xfId="57" applyFont="1" applyFill="1" applyBorder="1" applyAlignment="1">
      <alignment horizontal="center" vertical="center"/>
    </xf>
    <xf numFmtId="179" fontId="21" fillId="0" borderId="10" xfId="57" applyFont="1" applyFill="1" applyBorder="1" applyAlignment="1">
      <alignment vertical="center"/>
    </xf>
    <xf numFmtId="0" fontId="21" fillId="0" borderId="10" xfId="92" applyFont="1" applyFill="1" applyBorder="1" applyAlignment="1" applyProtection="1">
      <alignment horizontal="left" vertical="center" wrapText="1"/>
      <protection hidden="1"/>
    </xf>
    <xf numFmtId="185" fontId="21" fillId="0" borderId="10" xfId="57" applyNumberFormat="1" applyFont="1" applyFill="1" applyBorder="1" applyAlignment="1">
      <alignment horizontal="right" vertical="center"/>
    </xf>
    <xf numFmtId="185" fontId="21" fillId="0" borderId="10" xfId="57" applyNumberFormat="1" applyFont="1" applyBorder="1" applyAlignment="1">
      <alignment horizontal="right" vertical="center"/>
    </xf>
    <xf numFmtId="4" fontId="21" fillId="0" borderId="10" xfId="73" applyNumberFormat="1" applyFont="1" applyFill="1" applyBorder="1" applyAlignment="1">
      <alignment horizontal="right" vertical="center"/>
      <protection/>
    </xf>
    <xf numFmtId="186" fontId="21" fillId="0" borderId="10" xfId="73" applyNumberFormat="1" applyFont="1" applyFill="1" applyBorder="1" applyAlignment="1">
      <alignment horizontal="right" vertical="center"/>
      <protection/>
    </xf>
    <xf numFmtId="185" fontId="25" fillId="0" borderId="10" xfId="0" applyNumberFormat="1" applyFont="1" applyFill="1" applyBorder="1" applyAlignment="1">
      <alignment horizontal="right" vertical="center"/>
    </xf>
    <xf numFmtId="185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185" fontId="25" fillId="0" borderId="10" xfId="57" applyNumberFormat="1" applyFont="1" applyBorder="1" applyAlignment="1">
      <alignment horizontal="right" vertical="center"/>
    </xf>
    <xf numFmtId="185" fontId="21" fillId="0" borderId="10" xfId="0" applyNumberFormat="1" applyFont="1" applyBorder="1" applyAlignment="1">
      <alignment horizontal="right" vertical="center"/>
    </xf>
    <xf numFmtId="0" fontId="21" fillId="0" borderId="39" xfId="74" applyNumberFormat="1" applyFont="1" applyFill="1" applyBorder="1" applyAlignment="1">
      <alignment horizontal="center"/>
      <protection/>
    </xf>
    <xf numFmtId="0" fontId="21" fillId="0" borderId="10" xfId="74" applyNumberFormat="1" applyFont="1" applyFill="1" applyBorder="1" applyAlignment="1">
      <alignment horizontal="left" vertical="center" wrapText="1"/>
      <protection/>
    </xf>
    <xf numFmtId="0" fontId="21" fillId="0" borderId="17" xfId="74" applyNumberFormat="1" applyFont="1" applyFill="1" applyBorder="1" applyAlignment="1">
      <alignment horizontal="center"/>
      <protection/>
    </xf>
    <xf numFmtId="49" fontId="27" fillId="0" borderId="39" xfId="83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4" fontId="20" fillId="0" borderId="37" xfId="74" applyNumberFormat="1" applyFont="1" applyFill="1" applyBorder="1" applyAlignment="1">
      <alignment/>
      <protection/>
    </xf>
    <xf numFmtId="0" fontId="21" fillId="0" borderId="10" xfId="73" applyFont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25" fillId="34" borderId="31" xfId="74" applyNumberFormat="1" applyFont="1" applyFill="1" applyBorder="1" applyAlignment="1">
      <alignment horizontal="center"/>
      <protection/>
    </xf>
    <xf numFmtId="0" fontId="21" fillId="0" borderId="10" xfId="74" applyNumberFormat="1" applyFont="1" applyFill="1" applyBorder="1" applyAlignment="1">
      <alignment horizontal="left"/>
      <protection/>
    </xf>
    <xf numFmtId="2" fontId="18" fillId="0" borderId="0" xfId="74" applyNumberFormat="1" applyFont="1">
      <alignment/>
      <protection/>
    </xf>
    <xf numFmtId="0" fontId="27" fillId="0" borderId="39" xfId="83" applyNumberFormat="1" applyFont="1" applyFill="1" applyBorder="1" applyAlignment="1">
      <alignment vertical="center"/>
      <protection/>
    </xf>
    <xf numFmtId="4" fontId="21" fillId="0" borderId="10" xfId="74" applyNumberFormat="1" applyFont="1" applyFill="1" applyBorder="1" applyAlignment="1">
      <alignment horizontal="left"/>
      <protection/>
    </xf>
    <xf numFmtId="4" fontId="21" fillId="0" borderId="10" xfId="74" applyNumberFormat="1" applyFont="1" applyFill="1" applyBorder="1" applyAlignment="1">
      <alignment horizontal="center"/>
      <protection/>
    </xf>
    <xf numFmtId="186" fontId="34" fillId="0" borderId="58" xfId="69" applyNumberFormat="1" applyFont="1" applyFill="1" applyBorder="1" applyAlignment="1">
      <alignment horizontal="right"/>
    </xf>
    <xf numFmtId="185" fontId="21" fillId="0" borderId="0" xfId="0" applyNumberFormat="1" applyFont="1" applyAlignment="1">
      <alignment/>
    </xf>
    <xf numFmtId="49" fontId="21" fillId="0" borderId="10" xfId="74" applyNumberFormat="1" applyFont="1" applyFill="1" applyBorder="1" applyAlignment="1">
      <alignment horizontal="center"/>
      <protection/>
    </xf>
    <xf numFmtId="0" fontId="72" fillId="0" borderId="61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72" fillId="33" borderId="37" xfId="0" applyFont="1" applyFill="1" applyBorder="1" applyAlignment="1">
      <alignment/>
    </xf>
    <xf numFmtId="0" fontId="0" fillId="33" borderId="64" xfId="0" applyFill="1" applyBorder="1" applyAlignment="1">
      <alignment/>
    </xf>
    <xf numFmtId="0" fontId="72" fillId="34" borderId="39" xfId="0" applyFont="1" applyFill="1" applyBorder="1" applyAlignment="1">
      <alignment horizontal="center" vertical="center"/>
    </xf>
    <xf numFmtId="0" fontId="72" fillId="34" borderId="50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right" vertical="center"/>
    </xf>
    <xf numFmtId="179" fontId="72" fillId="33" borderId="38" xfId="57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9" fontId="0" fillId="0" borderId="0" xfId="57" applyFont="1" applyBorder="1" applyAlignment="1">
      <alignment horizontal="right" vertical="center"/>
    </xf>
    <xf numFmtId="0" fontId="72" fillId="33" borderId="39" xfId="0" applyFont="1" applyFill="1" applyBorder="1" applyAlignment="1">
      <alignment horizontal="center" vertical="center" wrapText="1"/>
    </xf>
    <xf numFmtId="0" fontId="72" fillId="6" borderId="39" xfId="0" applyFont="1" applyFill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179" fontId="0" fillId="35" borderId="65" xfId="57" applyFont="1" applyFill="1" applyBorder="1" applyAlignment="1">
      <alignment horizontal="right" vertical="center"/>
    </xf>
    <xf numFmtId="179" fontId="0" fillId="35" borderId="66" xfId="57" applyFont="1" applyFill="1" applyBorder="1" applyAlignment="1">
      <alignment horizontal="right" vertical="center"/>
    </xf>
    <xf numFmtId="179" fontId="0" fillId="35" borderId="67" xfId="57" applyFont="1" applyFill="1" applyBorder="1" applyAlignment="1">
      <alignment horizontal="right" vertical="center"/>
    </xf>
    <xf numFmtId="0" fontId="72" fillId="33" borderId="39" xfId="0" applyFont="1" applyFill="1" applyBorder="1" applyAlignment="1">
      <alignment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/>
    </xf>
    <xf numFmtId="179" fontId="0" fillId="0" borderId="69" xfId="57" applyFont="1" applyBorder="1" applyAlignment="1">
      <alignment horizontal="right" vertical="center"/>
    </xf>
    <xf numFmtId="179" fontId="0" fillId="0" borderId="56" xfId="57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179" fontId="72" fillId="33" borderId="40" xfId="57" applyFont="1" applyFill="1" applyBorder="1" applyAlignment="1">
      <alignment horizontal="right" vertical="center"/>
    </xf>
    <xf numFmtId="179" fontId="72" fillId="33" borderId="40" xfId="57" applyFont="1" applyFill="1" applyBorder="1" applyAlignment="1">
      <alignment horizontal="right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186" fontId="34" fillId="0" borderId="70" xfId="69" applyNumberFormat="1" applyFont="1" applyFill="1" applyBorder="1" applyAlignment="1">
      <alignment horizontal="right"/>
    </xf>
    <xf numFmtId="43" fontId="34" fillId="0" borderId="58" xfId="47" applyFont="1" applyFill="1" applyBorder="1" applyAlignment="1">
      <alignment horizontal="right"/>
    </xf>
    <xf numFmtId="4" fontId="18" fillId="0" borderId="71" xfId="74" applyNumberFormat="1" applyFont="1" applyFill="1" applyBorder="1" applyAlignment="1">
      <alignment/>
      <protection/>
    </xf>
    <xf numFmtId="4" fontId="31" fillId="33" borderId="72" xfId="74" applyNumberFormat="1" applyFont="1" applyFill="1" applyBorder="1" applyAlignment="1">
      <alignment/>
      <protection/>
    </xf>
    <xf numFmtId="4" fontId="31" fillId="33" borderId="72" xfId="74" applyNumberFormat="1" applyFont="1" applyFill="1" applyBorder="1">
      <alignment/>
      <protection/>
    </xf>
    <xf numFmtId="186" fontId="34" fillId="0" borderId="10" xfId="69" applyNumberFormat="1" applyFont="1" applyFill="1" applyBorder="1" applyAlignment="1">
      <alignment horizontal="right"/>
    </xf>
    <xf numFmtId="4" fontId="22" fillId="0" borderId="71" xfId="74" applyNumberFormat="1" applyFont="1" applyFill="1" applyBorder="1" applyAlignment="1">
      <alignment/>
      <protection/>
    </xf>
    <xf numFmtId="4" fontId="31" fillId="0" borderId="72" xfId="74" applyNumberFormat="1" applyFont="1" applyBorder="1">
      <alignment/>
      <protection/>
    </xf>
    <xf numFmtId="4" fontId="29" fillId="0" borderId="72" xfId="74" applyNumberFormat="1" applyFont="1" applyBorder="1">
      <alignment/>
      <protection/>
    </xf>
    <xf numFmtId="4" fontId="29" fillId="33" borderId="72" xfId="74" applyNumberFormat="1" applyFont="1" applyFill="1" applyBorder="1">
      <alignment/>
      <protection/>
    </xf>
    <xf numFmtId="4" fontId="21" fillId="0" borderId="65" xfId="74" applyNumberFormat="1" applyFont="1" applyFill="1" applyBorder="1" applyAlignment="1">
      <alignment horizontal="right"/>
      <protection/>
    </xf>
    <xf numFmtId="4" fontId="29" fillId="33" borderId="72" xfId="74" applyNumberFormat="1" applyFont="1" applyFill="1" applyBorder="1" applyAlignment="1">
      <alignment horizontal="right"/>
      <protection/>
    </xf>
    <xf numFmtId="49" fontId="22" fillId="0" borderId="73" xfId="74" applyNumberFormat="1" applyFont="1" applyFill="1" applyBorder="1" applyAlignment="1">
      <alignment horizontal="right"/>
      <protection/>
    </xf>
    <xf numFmtId="4" fontId="21" fillId="33" borderId="72" xfId="74" applyNumberFormat="1" applyFont="1" applyFill="1" applyBorder="1" applyAlignment="1">
      <alignment horizontal="right"/>
      <protection/>
    </xf>
    <xf numFmtId="49" fontId="22" fillId="0" borderId="62" xfId="74" applyNumberFormat="1" applyFont="1" applyFill="1" applyBorder="1" applyAlignment="1">
      <alignment horizontal="right"/>
      <protection/>
    </xf>
    <xf numFmtId="4" fontId="21" fillId="35" borderId="65" xfId="74" applyNumberFormat="1" applyFont="1" applyFill="1" applyBorder="1" applyAlignment="1">
      <alignment horizontal="right"/>
      <protection/>
    </xf>
    <xf numFmtId="4" fontId="29" fillId="0" borderId="0" xfId="74" applyNumberFormat="1" applyFont="1" applyBorder="1" applyAlignment="1">
      <alignment horizontal="right"/>
      <protection/>
    </xf>
    <xf numFmtId="4" fontId="34" fillId="0" borderId="63" xfId="72" applyNumberFormat="1" applyFont="1" applyFill="1" applyBorder="1" applyAlignment="1">
      <alignment horizontal="right"/>
      <protection/>
    </xf>
    <xf numFmtId="49" fontId="21" fillId="0" borderId="0" xfId="74" applyNumberFormat="1" applyFont="1" applyFill="1" applyBorder="1" applyAlignment="1">
      <alignment horizontal="right"/>
      <protection/>
    </xf>
    <xf numFmtId="185" fontId="21" fillId="0" borderId="74" xfId="57" applyNumberFormat="1" applyFont="1" applyBorder="1" applyAlignment="1">
      <alignment horizontal="right" vertical="center"/>
    </xf>
    <xf numFmtId="185" fontId="21" fillId="0" borderId="62" xfId="57" applyNumberFormat="1" applyFont="1" applyBorder="1" applyAlignment="1">
      <alignment horizontal="right" vertical="center"/>
    </xf>
    <xf numFmtId="0" fontId="29" fillId="33" borderId="72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5" fillId="0" borderId="10" xfId="92" applyFont="1" applyFill="1" applyBorder="1" applyAlignment="1" applyProtection="1">
      <alignment horizontal="left" vertical="center" wrapText="1"/>
      <protection hidden="1"/>
    </xf>
    <xf numFmtId="0" fontId="21" fillId="0" borderId="10" xfId="73" applyFont="1" applyFill="1" applyBorder="1" applyAlignment="1">
      <alignment horizontal="center" vertical="center"/>
      <protection/>
    </xf>
    <xf numFmtId="49" fontId="21" fillId="0" borderId="10" xfId="73" applyNumberFormat="1" applyFont="1" applyFill="1" applyBorder="1" applyAlignment="1">
      <alignment horizontal="center" vertical="center"/>
      <protection/>
    </xf>
    <xf numFmtId="0" fontId="21" fillId="0" borderId="10" xfId="73" applyNumberFormat="1" applyFont="1" applyFill="1" applyBorder="1" applyAlignment="1">
      <alignment horizontal="center" vertical="center"/>
      <protection/>
    </xf>
    <xf numFmtId="4" fontId="34" fillId="0" borderId="10" xfId="0" applyNumberFormat="1" applyFont="1" applyFill="1" applyBorder="1" applyAlignment="1">
      <alignment horizontal="right"/>
    </xf>
    <xf numFmtId="4" fontId="21" fillId="0" borderId="20" xfId="74" applyNumberFormat="1" applyFont="1" applyFill="1" applyBorder="1" applyAlignment="1">
      <alignment horizontal="right"/>
      <protection/>
    </xf>
    <xf numFmtId="0" fontId="21" fillId="35" borderId="10" xfId="74" applyNumberFormat="1" applyFont="1" applyFill="1" applyBorder="1" applyAlignment="1">
      <alignment horizontal="left" wrapText="1"/>
      <protection/>
    </xf>
    <xf numFmtId="0" fontId="21" fillId="35" borderId="10" xfId="74" applyNumberFormat="1" applyFont="1" applyFill="1" applyBorder="1" applyAlignment="1">
      <alignment horizontal="center"/>
      <protection/>
    </xf>
    <xf numFmtId="4" fontId="21" fillId="35" borderId="10" xfId="74" applyNumberFormat="1" applyFont="1" applyFill="1" applyBorder="1">
      <alignment/>
      <protection/>
    </xf>
    <xf numFmtId="186" fontId="34" fillId="35" borderId="58" xfId="69" applyNumberFormat="1" applyFont="1" applyFill="1" applyBorder="1" applyAlignment="1">
      <alignment horizontal="right"/>
    </xf>
    <xf numFmtId="4" fontId="21" fillId="35" borderId="40" xfId="74" applyNumberFormat="1" applyFont="1" applyFill="1" applyBorder="1" applyAlignment="1">
      <alignment horizontal="right"/>
      <protection/>
    </xf>
    <xf numFmtId="4" fontId="21" fillId="35" borderId="10" xfId="74" applyNumberFormat="1" applyFont="1" applyFill="1" applyBorder="1" applyAlignment="1">
      <alignment horizontal="right"/>
      <protection/>
    </xf>
    <xf numFmtId="186" fontId="34" fillId="35" borderId="70" xfId="69" applyNumberFormat="1" applyFont="1" applyFill="1" applyBorder="1" applyAlignment="1">
      <alignment horizontal="right"/>
    </xf>
    <xf numFmtId="0" fontId="10" fillId="0" borderId="0" xfId="78" applyFont="1" applyFill="1" applyBorder="1" applyAlignment="1">
      <alignment horizontal="center"/>
      <protection/>
    </xf>
    <xf numFmtId="0" fontId="72" fillId="0" borderId="0" xfId="0" applyFont="1" applyAlignment="1">
      <alignment horizontal="center"/>
    </xf>
    <xf numFmtId="0" fontId="7" fillId="0" borderId="0" xfId="78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9" fillId="0" borderId="0" xfId="0" applyFont="1" applyFill="1" applyAlignment="1">
      <alignment horizontal="center" vertical="center" wrapText="1"/>
    </xf>
    <xf numFmtId="0" fontId="18" fillId="0" borderId="0" xfId="74" applyFont="1" applyAlignment="1">
      <alignment horizontal="center"/>
      <protection/>
    </xf>
    <xf numFmtId="0" fontId="20" fillId="0" borderId="0" xfId="74" applyFont="1" applyAlignment="1">
      <alignment horizontal="center"/>
      <protection/>
    </xf>
    <xf numFmtId="0" fontId="19" fillId="0" borderId="0" xfId="74" applyFont="1" applyBorder="1" applyAlignment="1">
      <alignment horizontal="center"/>
      <protection/>
    </xf>
    <xf numFmtId="0" fontId="21" fillId="0" borderId="0" xfId="74" applyFont="1" applyBorder="1" applyAlignment="1">
      <alignment horizontal="left" vertical="center" wrapText="1" shrinkToFit="1"/>
      <protection/>
    </xf>
    <xf numFmtId="0" fontId="21" fillId="0" borderId="0" xfId="74" applyFont="1" applyBorder="1" applyAlignment="1">
      <alignment vertical="center" wrapText="1" shrinkToFit="1"/>
      <protection/>
    </xf>
    <xf numFmtId="0" fontId="21" fillId="0" borderId="0" xfId="74" applyFont="1" applyBorder="1" applyAlignment="1">
      <alignment horizontal="left" vertical="center" shrinkToFit="1"/>
      <protection/>
    </xf>
    <xf numFmtId="0" fontId="21" fillId="0" borderId="0" xfId="74" applyFont="1" applyBorder="1" applyAlignment="1">
      <alignment vertical="center" shrinkToFit="1"/>
      <protection/>
    </xf>
    <xf numFmtId="0" fontId="20" fillId="0" borderId="0" xfId="74" applyFont="1" applyFill="1" applyAlignment="1">
      <alignment horizontal="right" vertical="center" wrapText="1"/>
      <protection/>
    </xf>
    <xf numFmtId="0" fontId="23" fillId="0" borderId="0" xfId="74" applyFont="1" applyFill="1" applyAlignment="1">
      <alignment horizontal="center" vertical="center" wrapText="1"/>
      <protection/>
    </xf>
    <xf numFmtId="49" fontId="32" fillId="0" borderId="0" xfId="74" applyNumberFormat="1" applyFont="1" applyFill="1" applyBorder="1" applyAlignment="1">
      <alignment horizontal="left"/>
      <protection/>
    </xf>
    <xf numFmtId="0" fontId="21" fillId="28" borderId="10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0" xfId="74" applyFont="1" applyBorder="1" applyAlignment="1">
      <alignment horizontal="left" vertical="center" wrapText="1" shrinkToFit="1"/>
      <protection/>
    </xf>
    <xf numFmtId="0" fontId="21" fillId="0" borderId="0" xfId="74" applyFont="1" applyBorder="1" applyAlignment="1">
      <alignment vertical="center" wrapText="1" shrinkToFit="1"/>
      <protection/>
    </xf>
    <xf numFmtId="0" fontId="21" fillId="0" borderId="0" xfId="74" applyFont="1" applyBorder="1" applyAlignment="1">
      <alignment horizontal="left" vertical="center" shrinkToFit="1"/>
      <protection/>
    </xf>
    <xf numFmtId="0" fontId="21" fillId="0" borderId="0" xfId="74" applyFont="1" applyBorder="1" applyAlignment="1">
      <alignment vertical="center" shrinkToFit="1"/>
      <protection/>
    </xf>
    <xf numFmtId="49" fontId="25" fillId="0" borderId="0" xfId="74" applyNumberFormat="1" applyFont="1" applyFill="1" applyBorder="1" applyAlignment="1">
      <alignment horizontal="left"/>
      <protection/>
    </xf>
    <xf numFmtId="0" fontId="21" fillId="0" borderId="0" xfId="74" applyFont="1" applyAlignment="1">
      <alignment horizontal="center"/>
      <protection/>
    </xf>
    <xf numFmtId="0" fontId="25" fillId="0" borderId="0" xfId="74" applyFont="1" applyAlignment="1">
      <alignment horizontal="center"/>
      <protection/>
    </xf>
    <xf numFmtId="0" fontId="25" fillId="0" borderId="0" xfId="74" applyFont="1" applyBorder="1" applyAlignment="1">
      <alignment horizontal="center"/>
      <protection/>
    </xf>
    <xf numFmtId="0" fontId="25" fillId="0" borderId="0" xfId="74" applyFont="1" applyFill="1" applyAlignment="1">
      <alignment horizontal="right" vertical="center" wrapText="1"/>
      <protection/>
    </xf>
    <xf numFmtId="0" fontId="25" fillId="0" borderId="0" xfId="74" applyFont="1" applyFill="1" applyAlignment="1">
      <alignment horizontal="center" vertical="center" wrapText="1"/>
      <protection/>
    </xf>
    <xf numFmtId="0" fontId="30" fillId="0" borderId="0" xfId="74" applyNumberFormat="1" applyFont="1" applyBorder="1" applyAlignment="1">
      <alignment horizontal="left" vertical="center" wrapText="1"/>
      <protection/>
    </xf>
    <xf numFmtId="0" fontId="30" fillId="0" borderId="56" xfId="74" applyNumberFormat="1" applyFont="1" applyBorder="1" applyAlignment="1">
      <alignment horizontal="left" vertical="center" wrapText="1"/>
      <protection/>
    </xf>
    <xf numFmtId="0" fontId="72" fillId="0" borderId="62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179" fontId="0" fillId="35" borderId="40" xfId="57" applyFont="1" applyFill="1" applyBorder="1" applyAlignment="1">
      <alignment horizontal="right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center" vertical="center" wrapText="1"/>
    </xf>
    <xf numFmtId="0" fontId="7" fillId="6" borderId="76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179" fontId="0" fillId="0" borderId="40" xfId="57" applyFont="1" applyFill="1" applyBorder="1" applyAlignment="1">
      <alignment horizontal="right" vertical="center"/>
    </xf>
    <xf numFmtId="179" fontId="0" fillId="35" borderId="65" xfId="57" applyFont="1" applyFill="1" applyBorder="1" applyAlignment="1">
      <alignment horizontal="right" vertical="center"/>
    </xf>
    <xf numFmtId="179" fontId="0" fillId="35" borderId="66" xfId="57" applyFont="1" applyFill="1" applyBorder="1" applyAlignment="1">
      <alignment horizontal="right" vertical="center"/>
    </xf>
    <xf numFmtId="0" fontId="77" fillId="0" borderId="62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179" fontId="0" fillId="35" borderId="67" xfId="57" applyFont="1" applyFill="1" applyBorder="1" applyAlignment="1">
      <alignment horizontal="right" vertic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72" fillId="6" borderId="75" xfId="0" applyFont="1" applyFill="1" applyBorder="1" applyAlignment="1">
      <alignment horizontal="center" vertical="center" wrapText="1"/>
    </xf>
    <xf numFmtId="0" fontId="72" fillId="6" borderId="75" xfId="0" applyFont="1" applyFill="1" applyBorder="1" applyAlignment="1">
      <alignment horizontal="center" vertical="center"/>
    </xf>
    <xf numFmtId="0" fontId="72" fillId="0" borderId="61" xfId="0" applyFont="1" applyBorder="1" applyAlignment="1">
      <alignment horizontal="center" vertical="center" wrapText="1"/>
    </xf>
    <xf numFmtId="0" fontId="72" fillId="33" borderId="64" xfId="0" applyFont="1" applyFill="1" applyBorder="1" applyAlignment="1">
      <alignment horizontal="center" vertical="center" wrapText="1"/>
    </xf>
    <xf numFmtId="0" fontId="72" fillId="33" borderId="78" xfId="0" applyFont="1" applyFill="1" applyBorder="1" applyAlignment="1">
      <alignment horizontal="center" vertical="center" wrapText="1"/>
    </xf>
  </cellXfs>
  <cellStyles count="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10" xfId="49"/>
    <cellStyle name="Millares 10 10" xfId="50"/>
    <cellStyle name="Millares 10 2" xfId="51"/>
    <cellStyle name="Millares 10 2 2" xfId="52"/>
    <cellStyle name="Millares 11" xfId="53"/>
    <cellStyle name="Millares 12" xfId="54"/>
    <cellStyle name="Millares 13" xfId="55"/>
    <cellStyle name="Millares 14" xfId="56"/>
    <cellStyle name="Millares 15" xfId="57"/>
    <cellStyle name="Millares 2" xfId="58"/>
    <cellStyle name="Millares 2 2" xfId="59"/>
    <cellStyle name="Millares 2 3" xfId="60"/>
    <cellStyle name="Millares 3" xfId="61"/>
    <cellStyle name="Millares 4" xfId="62"/>
    <cellStyle name="Millares 5" xfId="63"/>
    <cellStyle name="Millares 5 2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10" xfId="72"/>
    <cellStyle name="Normal 2" xfId="73"/>
    <cellStyle name="Normal 2 2" xfId="74"/>
    <cellStyle name="Normal 2 2 2" xfId="75"/>
    <cellStyle name="Normal 2 2 2 2" xfId="76"/>
    <cellStyle name="Normal 2 3" xfId="77"/>
    <cellStyle name="Normal 2 5" xfId="78"/>
    <cellStyle name="Normal 2 6" xfId="79"/>
    <cellStyle name="Normal 2_PU Cuenca" xfId="80"/>
    <cellStyle name="Normal 3" xfId="81"/>
    <cellStyle name="Normal 3 2" xfId="82"/>
    <cellStyle name="Normal 4" xfId="83"/>
    <cellStyle name="Normal 4 2" xfId="84"/>
    <cellStyle name="Normal 5" xfId="85"/>
    <cellStyle name="Normal 6" xfId="86"/>
    <cellStyle name="Normal 6 2" xfId="87"/>
    <cellStyle name="Normal 6 3" xfId="88"/>
    <cellStyle name="Normal 7" xfId="89"/>
    <cellStyle name="Normal 8" xfId="90"/>
    <cellStyle name="Normal 9" xfId="91"/>
    <cellStyle name="Normal_Hoja1" xfId="92"/>
    <cellStyle name="Notas" xfId="93"/>
    <cellStyle name="Percent" xfId="94"/>
    <cellStyle name="Porcentaje 2" xfId="95"/>
    <cellStyle name="Porcentaje 2 2" xfId="96"/>
    <cellStyle name="Porcentaje 2 2 2" xfId="97"/>
    <cellStyle name="Porcentaje 2 3" xfId="98"/>
    <cellStyle name="Porcentaje 4" xfId="99"/>
    <cellStyle name="Porcentual 2" xfId="100"/>
    <cellStyle name="Porcentual 3" xfId="101"/>
    <cellStyle name="Porcentual 4" xfId="102"/>
    <cellStyle name="Salida" xfId="103"/>
    <cellStyle name="Texto de advertencia" xfId="104"/>
    <cellStyle name="Texto explicativo" xfId="105"/>
    <cellStyle name="Título" xfId="106"/>
    <cellStyle name="Título 1" xfId="107"/>
    <cellStyle name="Título 2" xfId="108"/>
    <cellStyle name="Título 3" xfId="109"/>
    <cellStyle name="Total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3619500</xdr:colOff>
      <xdr:row>0</xdr:row>
      <xdr:rowOff>0</xdr:rowOff>
    </xdr:from>
    <xdr:to>
      <xdr:col>2</xdr:col>
      <xdr:colOff>4933950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779" t="2731" r="10168" b="11251"/>
        <a:stretch>
          <a:fillRect/>
        </a:stretch>
      </xdr:blipFill>
      <xdr:spPr>
        <a:xfrm>
          <a:off x="4733925" y="0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118</xdr:row>
      <xdr:rowOff>161925</xdr:rowOff>
    </xdr:from>
    <xdr:to>
      <xdr:col>2</xdr:col>
      <xdr:colOff>3095625</xdr:colOff>
      <xdr:row>124</xdr:row>
      <xdr:rowOff>76200</xdr:rowOff>
    </xdr:to>
    <xdr:pic>
      <xdr:nvPicPr>
        <xdr:cNvPr id="2" name="2 Imagen" descr="firma JOse.jpg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2895600" y="2619375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621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621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240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0955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5265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742950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2098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2764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25742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9075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240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06692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0955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9075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3622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2479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3145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25742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742950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2098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240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124075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47625" y="0"/>
          <a:ext cx="2667000" cy="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F7=Listar Datos Presupuesto         F9=Guardar          F10=Imprimir              Esc=Retornar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nts%20and%20Settings\-\Escritorio\pres%20comedor%20san%20vicente\CUERPO%20BOMBEROS-ANDRES%20DE%20V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JOSE%20MTOP\2017\PROYECTOS%202017\Mantenimiento%20por%20resultado%202017\mns%202017\SITIOS%20CRITICOS\CHONE%20FLAVIO\SE&#209;ALIZACION%20CENTRO%20SUR\SE&#209;ALIZACION%20CENTRO%20SUR\oferta%20se&#241;alizacion%20su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SE&#209;ALIZACION%20CENTRO%20SUR\SE&#209;ALIZACION%20CENTRO%20SUR\oferta%20se&#241;alizacion%20su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LCDOAN~1\AppData\Local\Temp\alcantaril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Usuario\Documents\TRABAJOS%20MANABI%202014\PRESUPUESTO%20DE%20ZAPALLO%20COMBENTO%20EL%20DE%20LA%20APROVAC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VGCEVA~1\AppData\Local\Temp\A&#209;O-2017\05.-MAYO-2017\PRESUPUESTOPUERTo%20puerto%20cayo-IVAN%20-%20cop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jacedeno\AppData\Local\Temp\Rar$DI00.329\EL%20CARMEN%20FLAVIO%20ALFAR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pespin\Downloads\presupuesto_referencial_manabi_mpr_30_Sept.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DATOS"/>
      <sheetName val="cuerpo bombero andres vera"/>
      <sheetName val="CIST. T-ELEV. F-SEP."/>
      <sheetName val="RESUMEN"/>
      <sheetName val="volumen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FORM 5-1"/>
      <sheetName val="FORM 5-2"/>
      <sheetName val="FORM 5-3"/>
      <sheetName val="FORM 5B (SIN IVA)"/>
      <sheetName val="FORM 5B"/>
      <sheetName val="APUS "/>
      <sheetName val="APUS  (2)"/>
      <sheetName val="APUS  (3)"/>
      <sheetName val="9A"/>
    </sheetNames>
    <sheetDataSet>
      <sheetData sheetId="0">
        <row r="5">
          <cell r="C5" t="str">
            <v>PORTOVIEJO</v>
          </cell>
        </row>
        <row r="7">
          <cell r="C7" t="str">
            <v>14 DE MAYO DEL 2013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FORM 5-1"/>
      <sheetName val="FORM 5-2"/>
      <sheetName val="FORM 5-3"/>
      <sheetName val="FORM 5B (SIN IVA)"/>
      <sheetName val="FORM 5B"/>
      <sheetName val="APUS "/>
      <sheetName val="APUS  (2)"/>
      <sheetName val="APUS  (3)"/>
      <sheetName val="9A"/>
    </sheetNames>
    <sheetDataSet>
      <sheetData sheetId="0">
        <row r="5">
          <cell r="C5" t="str">
            <v>PORTOVIEJO</v>
          </cell>
        </row>
        <row r="7">
          <cell r="C7" t="str">
            <v>14 DE MAYO DEL 2013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l Carmen Flavio Alfaro"/>
      <sheetName val="RESUMEN"/>
      <sheetName val="metrajes"/>
      <sheetName val="u$"/>
      <sheetName val="Hoja1"/>
    </sheetNames>
    <sheetDataSet>
      <sheetData sheetId="5">
        <row r="1">
          <cell r="A1">
            <v>1</v>
          </cell>
          <cell r="B1">
            <v>538398</v>
          </cell>
          <cell r="C1">
            <v>9883747</v>
          </cell>
        </row>
        <row r="2">
          <cell r="A2">
            <v>2</v>
          </cell>
          <cell r="B2">
            <v>538422</v>
          </cell>
          <cell r="C2">
            <v>9883740</v>
          </cell>
        </row>
        <row r="3">
          <cell r="A3">
            <v>3</v>
          </cell>
          <cell r="B3">
            <v>538394</v>
          </cell>
          <cell r="C3">
            <v>9883634</v>
          </cell>
        </row>
        <row r="4">
          <cell r="A4">
            <v>4</v>
          </cell>
          <cell r="B4">
            <v>538422</v>
          </cell>
          <cell r="C4">
            <v>9883638</v>
          </cell>
        </row>
        <row r="5">
          <cell r="A5">
            <v>5</v>
          </cell>
          <cell r="B5">
            <v>538452</v>
          </cell>
          <cell r="C5">
            <v>9883421</v>
          </cell>
        </row>
        <row r="6">
          <cell r="A6">
            <v>6</v>
          </cell>
          <cell r="B6">
            <v>538473</v>
          </cell>
          <cell r="C6">
            <v>9883426</v>
          </cell>
        </row>
        <row r="7">
          <cell r="A7">
            <v>7</v>
          </cell>
          <cell r="B7">
            <v>538518</v>
          </cell>
          <cell r="C7">
            <v>9883165</v>
          </cell>
        </row>
        <row r="8">
          <cell r="A8">
            <v>8</v>
          </cell>
          <cell r="B8">
            <v>538549</v>
          </cell>
          <cell r="C8">
            <v>9883171</v>
          </cell>
        </row>
        <row r="9">
          <cell r="A9">
            <v>9</v>
          </cell>
          <cell r="B9">
            <v>538527</v>
          </cell>
          <cell r="C9">
            <v>9883138</v>
          </cell>
        </row>
        <row r="10">
          <cell r="A10">
            <v>10</v>
          </cell>
          <cell r="B10">
            <v>538497</v>
          </cell>
          <cell r="C10">
            <v>9882896</v>
          </cell>
        </row>
        <row r="11">
          <cell r="A11">
            <v>11</v>
          </cell>
          <cell r="B11">
            <v>538535</v>
          </cell>
          <cell r="C11">
            <v>9883023</v>
          </cell>
        </row>
        <row r="12">
          <cell r="A12">
            <v>12</v>
          </cell>
          <cell r="B12">
            <v>538512</v>
          </cell>
          <cell r="C12">
            <v>9882763</v>
          </cell>
        </row>
        <row r="13">
          <cell r="A13">
            <v>13</v>
          </cell>
          <cell r="B13">
            <v>538510</v>
          </cell>
          <cell r="C13">
            <v>9882711</v>
          </cell>
        </row>
        <row r="14">
          <cell r="A14">
            <v>14</v>
          </cell>
          <cell r="B14">
            <v>538535</v>
          </cell>
          <cell r="C14">
            <v>9882721</v>
          </cell>
        </row>
        <row r="15">
          <cell r="A15">
            <v>15</v>
          </cell>
          <cell r="B15">
            <v>538799</v>
          </cell>
          <cell r="C15">
            <v>9882449</v>
          </cell>
        </row>
        <row r="16">
          <cell r="A16">
            <v>16</v>
          </cell>
          <cell r="B16">
            <v>538812</v>
          </cell>
          <cell r="C16">
            <v>9882468</v>
          </cell>
        </row>
        <row r="17">
          <cell r="A17">
            <v>17</v>
          </cell>
          <cell r="B17">
            <v>539163</v>
          </cell>
          <cell r="C17">
            <v>9882223</v>
          </cell>
        </row>
        <row r="18">
          <cell r="A18">
            <v>18</v>
          </cell>
          <cell r="B18">
            <v>539180</v>
          </cell>
          <cell r="C18">
            <v>9882244</v>
          </cell>
        </row>
        <row r="19">
          <cell r="A19">
            <v>19</v>
          </cell>
          <cell r="B19">
            <v>539736</v>
          </cell>
          <cell r="C19">
            <v>9881936</v>
          </cell>
        </row>
        <row r="20">
          <cell r="A20">
            <v>20</v>
          </cell>
          <cell r="B20">
            <v>539749</v>
          </cell>
          <cell r="C20">
            <v>9881958</v>
          </cell>
        </row>
        <row r="21">
          <cell r="A21">
            <v>21</v>
          </cell>
          <cell r="B21">
            <v>539994</v>
          </cell>
          <cell r="C21">
            <v>9881807</v>
          </cell>
        </row>
        <row r="22">
          <cell r="A22">
            <v>22</v>
          </cell>
          <cell r="B22">
            <v>540006</v>
          </cell>
          <cell r="C22">
            <v>9881831</v>
          </cell>
        </row>
        <row r="23">
          <cell r="A23">
            <v>23</v>
          </cell>
          <cell r="B23">
            <v>540123</v>
          </cell>
          <cell r="C23">
            <v>9881741</v>
          </cell>
        </row>
        <row r="24">
          <cell r="A24">
            <v>24</v>
          </cell>
          <cell r="B24">
            <v>540134</v>
          </cell>
          <cell r="C24">
            <v>9881764</v>
          </cell>
        </row>
        <row r="25">
          <cell r="A25">
            <v>25</v>
          </cell>
          <cell r="B25">
            <v>540419</v>
          </cell>
          <cell r="C25">
            <v>9881593</v>
          </cell>
        </row>
        <row r="26">
          <cell r="A26">
            <v>26</v>
          </cell>
          <cell r="B26">
            <v>540431</v>
          </cell>
          <cell r="C26">
            <v>9881615</v>
          </cell>
        </row>
        <row r="27">
          <cell r="A27">
            <v>27</v>
          </cell>
          <cell r="B27">
            <v>540809</v>
          </cell>
          <cell r="C27">
            <v>9881400</v>
          </cell>
        </row>
        <row r="28">
          <cell r="A28">
            <v>28</v>
          </cell>
          <cell r="B28">
            <v>540817</v>
          </cell>
          <cell r="C28">
            <v>9881423</v>
          </cell>
        </row>
        <row r="29">
          <cell r="A29">
            <v>29</v>
          </cell>
          <cell r="B29">
            <v>541266</v>
          </cell>
          <cell r="C29">
            <v>9881174</v>
          </cell>
        </row>
        <row r="30">
          <cell r="A30">
            <v>30</v>
          </cell>
          <cell r="B30">
            <v>541276</v>
          </cell>
          <cell r="C30">
            <v>9881195</v>
          </cell>
        </row>
        <row r="31">
          <cell r="A31">
            <v>31</v>
          </cell>
          <cell r="B31">
            <v>541609</v>
          </cell>
          <cell r="C31">
            <v>9881003</v>
          </cell>
        </row>
        <row r="32">
          <cell r="A32">
            <v>32</v>
          </cell>
          <cell r="B32">
            <v>541616</v>
          </cell>
          <cell r="C32">
            <v>9881024</v>
          </cell>
        </row>
        <row r="33">
          <cell r="A33">
            <v>33</v>
          </cell>
          <cell r="B33">
            <v>541736</v>
          </cell>
          <cell r="C33">
            <v>9880940</v>
          </cell>
        </row>
        <row r="34">
          <cell r="A34">
            <v>34</v>
          </cell>
          <cell r="B34">
            <v>541750</v>
          </cell>
          <cell r="C34">
            <v>9880963</v>
          </cell>
        </row>
        <row r="35">
          <cell r="A35">
            <v>35</v>
          </cell>
          <cell r="B35">
            <v>542287</v>
          </cell>
          <cell r="C35">
            <v>9880657</v>
          </cell>
        </row>
        <row r="36">
          <cell r="A36">
            <v>36</v>
          </cell>
          <cell r="B36">
            <v>542299</v>
          </cell>
          <cell r="C36">
            <v>9880677</v>
          </cell>
        </row>
        <row r="37">
          <cell r="A37">
            <v>37</v>
          </cell>
          <cell r="B37">
            <v>542896</v>
          </cell>
          <cell r="C37">
            <v>9880190</v>
          </cell>
        </row>
        <row r="38">
          <cell r="A38">
            <v>38</v>
          </cell>
          <cell r="B38">
            <v>542906</v>
          </cell>
          <cell r="C38">
            <v>9880210</v>
          </cell>
        </row>
        <row r="39">
          <cell r="A39">
            <v>39</v>
          </cell>
          <cell r="B39">
            <v>543254</v>
          </cell>
          <cell r="C39">
            <v>9879914</v>
          </cell>
        </row>
        <row r="40">
          <cell r="A40">
            <v>40</v>
          </cell>
          <cell r="B40">
            <v>543276</v>
          </cell>
          <cell r="C40">
            <v>9879933</v>
          </cell>
        </row>
        <row r="41">
          <cell r="A41">
            <v>41</v>
          </cell>
          <cell r="B41">
            <v>543383</v>
          </cell>
          <cell r="C41">
            <v>9879817</v>
          </cell>
        </row>
        <row r="42">
          <cell r="A42">
            <v>42</v>
          </cell>
          <cell r="B42">
            <v>543398</v>
          </cell>
          <cell r="C42">
            <v>9879835</v>
          </cell>
        </row>
        <row r="43">
          <cell r="A43">
            <v>43</v>
          </cell>
          <cell r="B43">
            <v>543732</v>
          </cell>
          <cell r="C43">
            <v>9879550</v>
          </cell>
        </row>
        <row r="44">
          <cell r="A44">
            <v>44</v>
          </cell>
          <cell r="B44">
            <v>543749</v>
          </cell>
          <cell r="C44">
            <v>9879567</v>
          </cell>
        </row>
        <row r="45">
          <cell r="A45">
            <v>45</v>
          </cell>
          <cell r="B45">
            <v>544901</v>
          </cell>
          <cell r="C45">
            <v>9878588</v>
          </cell>
        </row>
        <row r="46">
          <cell r="A46">
            <v>46</v>
          </cell>
          <cell r="B46">
            <v>544915</v>
          </cell>
          <cell r="C46">
            <v>9878604</v>
          </cell>
        </row>
        <row r="47">
          <cell r="A47">
            <v>47</v>
          </cell>
          <cell r="B47">
            <v>545060</v>
          </cell>
          <cell r="C47">
            <v>9878452</v>
          </cell>
        </row>
        <row r="48">
          <cell r="A48">
            <v>48</v>
          </cell>
          <cell r="B48">
            <v>545078</v>
          </cell>
          <cell r="C48">
            <v>9878470</v>
          </cell>
        </row>
        <row r="49">
          <cell r="A49">
            <v>49</v>
          </cell>
          <cell r="B49">
            <v>545305</v>
          </cell>
          <cell r="C49">
            <v>9878248</v>
          </cell>
        </row>
        <row r="50">
          <cell r="A50">
            <v>50</v>
          </cell>
          <cell r="B50">
            <v>545318</v>
          </cell>
          <cell r="C50">
            <v>9878265</v>
          </cell>
        </row>
        <row r="51">
          <cell r="A51">
            <v>51</v>
          </cell>
          <cell r="B51">
            <v>545823</v>
          </cell>
          <cell r="C51">
            <v>9877811</v>
          </cell>
        </row>
        <row r="52">
          <cell r="A52">
            <v>52</v>
          </cell>
          <cell r="B52">
            <v>545838</v>
          </cell>
          <cell r="C52">
            <v>9877827</v>
          </cell>
        </row>
        <row r="53">
          <cell r="A53">
            <v>53</v>
          </cell>
          <cell r="B53">
            <v>545965</v>
          </cell>
          <cell r="C53">
            <v>9877689</v>
          </cell>
        </row>
        <row r="54">
          <cell r="A54">
            <v>54</v>
          </cell>
          <cell r="B54">
            <v>545980</v>
          </cell>
          <cell r="C54">
            <v>9877712</v>
          </cell>
        </row>
        <row r="55">
          <cell r="A55">
            <v>55</v>
          </cell>
          <cell r="B55">
            <v>546122</v>
          </cell>
          <cell r="C55">
            <v>9877572</v>
          </cell>
        </row>
        <row r="56">
          <cell r="A56">
            <v>56</v>
          </cell>
          <cell r="B56">
            <v>546133</v>
          </cell>
          <cell r="C56">
            <v>9877585</v>
          </cell>
        </row>
        <row r="57">
          <cell r="A57">
            <v>57</v>
          </cell>
          <cell r="B57">
            <v>546484</v>
          </cell>
          <cell r="C57">
            <v>9877257</v>
          </cell>
        </row>
        <row r="58">
          <cell r="A58">
            <v>58</v>
          </cell>
          <cell r="B58">
            <v>546494</v>
          </cell>
          <cell r="C58">
            <v>9877286</v>
          </cell>
        </row>
        <row r="59">
          <cell r="A59">
            <v>59</v>
          </cell>
          <cell r="B59">
            <v>546617</v>
          </cell>
          <cell r="C59">
            <v>9877057</v>
          </cell>
        </row>
        <row r="60">
          <cell r="A60">
            <v>60</v>
          </cell>
          <cell r="B60">
            <v>546640</v>
          </cell>
          <cell r="C60">
            <v>9877083</v>
          </cell>
        </row>
        <row r="61">
          <cell r="A61">
            <v>61</v>
          </cell>
          <cell r="B61">
            <v>546648</v>
          </cell>
          <cell r="C61">
            <v>9877036</v>
          </cell>
        </row>
        <row r="62">
          <cell r="A62">
            <v>62</v>
          </cell>
          <cell r="B62">
            <v>546786</v>
          </cell>
          <cell r="C62">
            <v>9876957</v>
          </cell>
        </row>
        <row r="63">
          <cell r="A63">
            <v>63</v>
          </cell>
          <cell r="B63">
            <v>546969</v>
          </cell>
          <cell r="C63">
            <v>9876714</v>
          </cell>
        </row>
        <row r="64">
          <cell r="A64">
            <v>64</v>
          </cell>
          <cell r="B64">
            <v>547002</v>
          </cell>
          <cell r="C64">
            <v>9876740</v>
          </cell>
        </row>
        <row r="65">
          <cell r="A65">
            <v>65</v>
          </cell>
          <cell r="B65">
            <v>546985</v>
          </cell>
          <cell r="C65">
            <v>9876705</v>
          </cell>
        </row>
        <row r="66">
          <cell r="A66">
            <v>66</v>
          </cell>
          <cell r="B66">
            <v>547017</v>
          </cell>
          <cell r="C66">
            <v>9876541</v>
          </cell>
        </row>
        <row r="67">
          <cell r="A67">
            <v>67</v>
          </cell>
          <cell r="B67">
            <v>547010</v>
          </cell>
          <cell r="C67">
            <v>9876395</v>
          </cell>
        </row>
        <row r="68">
          <cell r="A68">
            <v>68</v>
          </cell>
          <cell r="B68">
            <v>547025</v>
          </cell>
          <cell r="C68">
            <v>9875987</v>
          </cell>
        </row>
        <row r="69">
          <cell r="A69">
            <v>69</v>
          </cell>
          <cell r="B69">
            <v>547049</v>
          </cell>
          <cell r="C69">
            <v>9875981</v>
          </cell>
        </row>
        <row r="70">
          <cell r="A70">
            <v>70</v>
          </cell>
          <cell r="B70">
            <v>547045</v>
          </cell>
          <cell r="C70">
            <v>9875791</v>
          </cell>
        </row>
        <row r="71">
          <cell r="A71">
            <v>71</v>
          </cell>
          <cell r="B71">
            <v>547024</v>
          </cell>
          <cell r="C71">
            <v>9875572</v>
          </cell>
        </row>
        <row r="72">
          <cell r="A72">
            <v>72</v>
          </cell>
          <cell r="B72">
            <v>547007</v>
          </cell>
          <cell r="C72">
            <v>9875577</v>
          </cell>
        </row>
        <row r="73">
          <cell r="A73">
            <v>73</v>
          </cell>
          <cell r="B73">
            <v>547039</v>
          </cell>
          <cell r="C73">
            <v>9875568</v>
          </cell>
        </row>
        <row r="74">
          <cell r="A74">
            <v>74</v>
          </cell>
          <cell r="B74">
            <v>546986</v>
          </cell>
          <cell r="C74">
            <v>9875361</v>
          </cell>
        </row>
        <row r="75">
          <cell r="A75">
            <v>75</v>
          </cell>
          <cell r="B75">
            <v>546968</v>
          </cell>
          <cell r="C75">
            <v>9875250</v>
          </cell>
        </row>
        <row r="76">
          <cell r="A76">
            <v>76</v>
          </cell>
          <cell r="B76">
            <v>547004</v>
          </cell>
          <cell r="C76">
            <v>9875246</v>
          </cell>
        </row>
        <row r="77">
          <cell r="A77">
            <v>77</v>
          </cell>
          <cell r="B77">
            <v>546937</v>
          </cell>
          <cell r="C77">
            <v>9875100</v>
          </cell>
        </row>
        <row r="78">
          <cell r="A78">
            <v>78</v>
          </cell>
          <cell r="B78">
            <v>546975</v>
          </cell>
          <cell r="C78">
            <v>9875091</v>
          </cell>
        </row>
        <row r="79">
          <cell r="A79">
            <v>79</v>
          </cell>
          <cell r="B79">
            <v>546942</v>
          </cell>
          <cell r="C79">
            <v>9874932</v>
          </cell>
        </row>
        <row r="80">
          <cell r="A80">
            <v>80</v>
          </cell>
          <cell r="B80">
            <v>546924</v>
          </cell>
          <cell r="C80">
            <v>9874827</v>
          </cell>
        </row>
        <row r="81">
          <cell r="A81">
            <v>81</v>
          </cell>
          <cell r="B81">
            <v>546879</v>
          </cell>
          <cell r="C81">
            <v>9874756</v>
          </cell>
        </row>
        <row r="82">
          <cell r="A82">
            <v>82</v>
          </cell>
          <cell r="B82">
            <v>546857</v>
          </cell>
          <cell r="C82">
            <v>9874643</v>
          </cell>
        </row>
        <row r="83">
          <cell r="A83">
            <v>83</v>
          </cell>
          <cell r="B83">
            <v>546893</v>
          </cell>
          <cell r="C83">
            <v>9874642</v>
          </cell>
        </row>
        <row r="84">
          <cell r="A84">
            <v>84</v>
          </cell>
          <cell r="B84">
            <v>546855</v>
          </cell>
          <cell r="C84">
            <v>9874439</v>
          </cell>
        </row>
        <row r="85">
          <cell r="A85">
            <v>85</v>
          </cell>
          <cell r="B85">
            <v>546795</v>
          </cell>
          <cell r="C85">
            <v>9874331</v>
          </cell>
        </row>
        <row r="86">
          <cell r="A86">
            <v>86</v>
          </cell>
          <cell r="B86">
            <v>546772</v>
          </cell>
          <cell r="C86">
            <v>9874305</v>
          </cell>
        </row>
        <row r="87">
          <cell r="A87">
            <v>87</v>
          </cell>
          <cell r="B87">
            <v>546807</v>
          </cell>
          <cell r="C87">
            <v>9874285</v>
          </cell>
        </row>
        <row r="88">
          <cell r="A88">
            <v>88</v>
          </cell>
          <cell r="B88">
            <v>546734</v>
          </cell>
          <cell r="C88">
            <v>9874249</v>
          </cell>
        </row>
        <row r="89">
          <cell r="A89">
            <v>89</v>
          </cell>
          <cell r="B89">
            <v>546744</v>
          </cell>
          <cell r="C89">
            <v>9874199</v>
          </cell>
        </row>
        <row r="90">
          <cell r="A90">
            <v>90</v>
          </cell>
          <cell r="B90">
            <v>546660</v>
          </cell>
          <cell r="C90">
            <v>9874156</v>
          </cell>
        </row>
        <row r="91">
          <cell r="A91">
            <v>91</v>
          </cell>
          <cell r="B91">
            <v>546573</v>
          </cell>
          <cell r="C91">
            <v>9873805</v>
          </cell>
        </row>
        <row r="92">
          <cell r="A92">
            <v>92</v>
          </cell>
          <cell r="B92">
            <v>546607</v>
          </cell>
          <cell r="C92">
            <v>9873810</v>
          </cell>
        </row>
        <row r="93">
          <cell r="A93">
            <v>93</v>
          </cell>
          <cell r="B93">
            <v>546728</v>
          </cell>
          <cell r="C93">
            <v>9873324</v>
          </cell>
        </row>
        <row r="94">
          <cell r="A94">
            <v>94</v>
          </cell>
          <cell r="B94">
            <v>546706</v>
          </cell>
          <cell r="C94">
            <v>9873232</v>
          </cell>
        </row>
        <row r="95">
          <cell r="A95">
            <v>95</v>
          </cell>
          <cell r="B95">
            <v>546740</v>
          </cell>
          <cell r="C95">
            <v>9873210</v>
          </cell>
        </row>
        <row r="96">
          <cell r="A96">
            <v>96</v>
          </cell>
          <cell r="B96">
            <v>546653</v>
          </cell>
          <cell r="C96">
            <v>9872983</v>
          </cell>
        </row>
        <row r="97">
          <cell r="A97">
            <v>97</v>
          </cell>
          <cell r="B97">
            <v>546685</v>
          </cell>
          <cell r="C97">
            <v>9872963</v>
          </cell>
        </row>
        <row r="98">
          <cell r="A98">
            <v>98</v>
          </cell>
          <cell r="B98">
            <v>546693</v>
          </cell>
          <cell r="C98">
            <v>9872749</v>
          </cell>
        </row>
        <row r="99">
          <cell r="A99">
            <v>99</v>
          </cell>
          <cell r="B99">
            <v>546726</v>
          </cell>
          <cell r="C99">
            <v>9872748</v>
          </cell>
        </row>
        <row r="100">
          <cell r="A100">
            <v>100</v>
          </cell>
          <cell r="B100">
            <v>546720</v>
          </cell>
          <cell r="C100">
            <v>9872604</v>
          </cell>
        </row>
        <row r="101">
          <cell r="A101">
            <v>101</v>
          </cell>
          <cell r="B101">
            <v>546753</v>
          </cell>
          <cell r="C101">
            <v>9872595</v>
          </cell>
        </row>
        <row r="102">
          <cell r="A102">
            <v>102</v>
          </cell>
          <cell r="B102">
            <v>546728</v>
          </cell>
          <cell r="C102">
            <v>9872366</v>
          </cell>
        </row>
        <row r="103">
          <cell r="A103">
            <v>103</v>
          </cell>
          <cell r="B103">
            <v>546745</v>
          </cell>
          <cell r="C103">
            <v>9872390</v>
          </cell>
        </row>
        <row r="104">
          <cell r="A104">
            <v>104</v>
          </cell>
          <cell r="B104">
            <v>546764</v>
          </cell>
          <cell r="C104">
            <v>9872393</v>
          </cell>
        </row>
        <row r="105">
          <cell r="A105">
            <v>105</v>
          </cell>
          <cell r="B105">
            <v>546760</v>
          </cell>
          <cell r="C105">
            <v>9872361</v>
          </cell>
        </row>
        <row r="106">
          <cell r="A106">
            <v>106</v>
          </cell>
          <cell r="B106">
            <v>546734</v>
          </cell>
          <cell r="C106">
            <v>9872211</v>
          </cell>
        </row>
        <row r="107">
          <cell r="A107">
            <v>107</v>
          </cell>
          <cell r="B107">
            <v>546659</v>
          </cell>
          <cell r="C107">
            <v>9872013</v>
          </cell>
        </row>
        <row r="108">
          <cell r="A108">
            <v>108</v>
          </cell>
          <cell r="B108">
            <v>546637</v>
          </cell>
          <cell r="C108">
            <v>9871992</v>
          </cell>
        </row>
        <row r="109">
          <cell r="A109">
            <v>109</v>
          </cell>
          <cell r="B109">
            <v>546663</v>
          </cell>
          <cell r="C109">
            <v>9871965</v>
          </cell>
        </row>
        <row r="110">
          <cell r="A110">
            <v>110</v>
          </cell>
          <cell r="B110">
            <v>546555</v>
          </cell>
          <cell r="C110">
            <v>9871857</v>
          </cell>
        </row>
        <row r="111">
          <cell r="A111">
            <v>111</v>
          </cell>
          <cell r="B111">
            <v>546516</v>
          </cell>
          <cell r="C111">
            <v>9871857</v>
          </cell>
        </row>
        <row r="112">
          <cell r="A112">
            <v>112</v>
          </cell>
          <cell r="B112">
            <v>546406</v>
          </cell>
          <cell r="C112">
            <v>9871676</v>
          </cell>
        </row>
        <row r="113">
          <cell r="A113">
            <v>113</v>
          </cell>
          <cell r="B113">
            <v>546422</v>
          </cell>
          <cell r="C113">
            <v>9871631</v>
          </cell>
        </row>
        <row r="114">
          <cell r="A114">
            <v>114</v>
          </cell>
          <cell r="B114">
            <v>546358</v>
          </cell>
          <cell r="C114">
            <v>9871565</v>
          </cell>
        </row>
        <row r="115">
          <cell r="A115">
            <v>115</v>
          </cell>
          <cell r="B115">
            <v>546395</v>
          </cell>
          <cell r="C115">
            <v>9871547</v>
          </cell>
        </row>
        <row r="116">
          <cell r="A116">
            <v>116</v>
          </cell>
          <cell r="B116">
            <v>546328</v>
          </cell>
          <cell r="C116">
            <v>9871473</v>
          </cell>
        </row>
        <row r="117">
          <cell r="A117">
            <v>117</v>
          </cell>
          <cell r="B117">
            <v>546308</v>
          </cell>
          <cell r="C117">
            <v>9871453</v>
          </cell>
        </row>
        <row r="118">
          <cell r="A118">
            <v>118</v>
          </cell>
          <cell r="B118">
            <v>546349</v>
          </cell>
          <cell r="C118">
            <v>9871434</v>
          </cell>
        </row>
        <row r="119">
          <cell r="A119">
            <v>119</v>
          </cell>
          <cell r="B119">
            <v>546343</v>
          </cell>
          <cell r="C119">
            <v>9871426</v>
          </cell>
        </row>
        <row r="120">
          <cell r="A120">
            <v>120</v>
          </cell>
          <cell r="B120">
            <v>546307</v>
          </cell>
          <cell r="C120">
            <v>9871299</v>
          </cell>
        </row>
        <row r="121">
          <cell r="A121">
            <v>121</v>
          </cell>
          <cell r="B121">
            <v>546405</v>
          </cell>
          <cell r="C121">
            <v>9871129</v>
          </cell>
        </row>
        <row r="122">
          <cell r="A122">
            <v>122</v>
          </cell>
          <cell r="B122">
            <v>546511</v>
          </cell>
          <cell r="C122">
            <v>9870888</v>
          </cell>
        </row>
        <row r="123">
          <cell r="A123">
            <v>123</v>
          </cell>
          <cell r="B123">
            <v>546540</v>
          </cell>
          <cell r="C123">
            <v>9870908</v>
          </cell>
        </row>
        <row r="124">
          <cell r="A124">
            <v>124</v>
          </cell>
          <cell r="B124">
            <v>546681</v>
          </cell>
          <cell r="C124">
            <v>9870540</v>
          </cell>
        </row>
        <row r="125">
          <cell r="A125">
            <v>125</v>
          </cell>
          <cell r="B125">
            <v>546710</v>
          </cell>
          <cell r="C125">
            <v>9870538</v>
          </cell>
        </row>
        <row r="126">
          <cell r="A126">
            <v>126</v>
          </cell>
          <cell r="B126">
            <v>546711</v>
          </cell>
          <cell r="C126">
            <v>9870492</v>
          </cell>
        </row>
        <row r="127">
          <cell r="A127">
            <v>127</v>
          </cell>
          <cell r="B127">
            <v>546673</v>
          </cell>
          <cell r="C127">
            <v>9870483</v>
          </cell>
        </row>
        <row r="128">
          <cell r="A128">
            <v>128</v>
          </cell>
          <cell r="B128">
            <v>546768</v>
          </cell>
          <cell r="C128">
            <v>9870133</v>
          </cell>
        </row>
        <row r="129">
          <cell r="A129">
            <v>129</v>
          </cell>
          <cell r="B129">
            <v>546778</v>
          </cell>
          <cell r="C129">
            <v>9870035</v>
          </cell>
        </row>
        <row r="130">
          <cell r="A130">
            <v>130</v>
          </cell>
          <cell r="B130">
            <v>546811</v>
          </cell>
          <cell r="C130">
            <v>9870042</v>
          </cell>
        </row>
        <row r="131">
          <cell r="A131">
            <v>131</v>
          </cell>
          <cell r="B131">
            <v>546921</v>
          </cell>
          <cell r="C131">
            <v>9869721</v>
          </cell>
        </row>
        <row r="132">
          <cell r="A132">
            <v>132</v>
          </cell>
          <cell r="B132">
            <v>546911</v>
          </cell>
          <cell r="C132">
            <v>9869663</v>
          </cell>
        </row>
        <row r="133">
          <cell r="A133">
            <v>133</v>
          </cell>
          <cell r="B133">
            <v>546826</v>
          </cell>
          <cell r="C133">
            <v>9869342</v>
          </cell>
        </row>
        <row r="134">
          <cell r="A134">
            <v>134</v>
          </cell>
          <cell r="B134">
            <v>546809</v>
          </cell>
          <cell r="C134">
            <v>9869311</v>
          </cell>
        </row>
        <row r="135">
          <cell r="A135">
            <v>135</v>
          </cell>
          <cell r="B135">
            <v>546517</v>
          </cell>
          <cell r="C135">
            <v>9868743</v>
          </cell>
        </row>
        <row r="136">
          <cell r="A136">
            <v>136</v>
          </cell>
          <cell r="B136">
            <v>546497</v>
          </cell>
          <cell r="C136">
            <v>9868763</v>
          </cell>
        </row>
        <row r="137">
          <cell r="A137">
            <v>137</v>
          </cell>
          <cell r="B137">
            <v>546089</v>
          </cell>
          <cell r="C137">
            <v>9868083</v>
          </cell>
        </row>
        <row r="138">
          <cell r="A138">
            <v>138</v>
          </cell>
          <cell r="B138">
            <v>546118</v>
          </cell>
          <cell r="C138">
            <v>9868082</v>
          </cell>
        </row>
        <row r="139">
          <cell r="A139">
            <v>139</v>
          </cell>
          <cell r="B139">
            <v>546097</v>
          </cell>
          <cell r="C139">
            <v>9868015</v>
          </cell>
        </row>
        <row r="140">
          <cell r="A140">
            <v>140</v>
          </cell>
          <cell r="B140">
            <v>546121</v>
          </cell>
          <cell r="C140">
            <v>9868022</v>
          </cell>
        </row>
        <row r="141">
          <cell r="A141">
            <v>141</v>
          </cell>
          <cell r="B141">
            <v>546172</v>
          </cell>
          <cell r="C141">
            <v>9867513</v>
          </cell>
        </row>
        <row r="142">
          <cell r="A142">
            <v>142</v>
          </cell>
          <cell r="B142">
            <v>546198</v>
          </cell>
          <cell r="C142">
            <v>9867493</v>
          </cell>
        </row>
        <row r="143">
          <cell r="A143">
            <v>143</v>
          </cell>
          <cell r="B143">
            <v>546209</v>
          </cell>
          <cell r="C143">
            <v>9867246</v>
          </cell>
        </row>
        <row r="144">
          <cell r="A144">
            <v>144</v>
          </cell>
          <cell r="B144">
            <v>546230</v>
          </cell>
          <cell r="C144">
            <v>9867250</v>
          </cell>
        </row>
        <row r="145">
          <cell r="A145">
            <v>145</v>
          </cell>
          <cell r="B145">
            <v>546369</v>
          </cell>
          <cell r="C145">
            <v>9866976</v>
          </cell>
        </row>
        <row r="146">
          <cell r="A146">
            <v>146</v>
          </cell>
          <cell r="B146">
            <v>546399</v>
          </cell>
          <cell r="C146">
            <v>9867002</v>
          </cell>
        </row>
        <row r="147">
          <cell r="A147">
            <v>147</v>
          </cell>
          <cell r="B147">
            <v>546528</v>
          </cell>
          <cell r="C147">
            <v>9866867</v>
          </cell>
        </row>
        <row r="148">
          <cell r="A148">
            <v>148</v>
          </cell>
          <cell r="B148">
            <v>546470</v>
          </cell>
          <cell r="C148">
            <v>9866822</v>
          </cell>
        </row>
        <row r="149">
          <cell r="A149">
            <v>149</v>
          </cell>
          <cell r="B149">
            <v>546690</v>
          </cell>
          <cell r="C149">
            <v>9866624</v>
          </cell>
        </row>
        <row r="150">
          <cell r="A150">
            <v>150</v>
          </cell>
          <cell r="B150">
            <v>546715</v>
          </cell>
          <cell r="C150">
            <v>9866632</v>
          </cell>
        </row>
        <row r="151">
          <cell r="A151">
            <v>151</v>
          </cell>
          <cell r="B151">
            <v>546842</v>
          </cell>
          <cell r="C151">
            <v>9866275</v>
          </cell>
        </row>
        <row r="152">
          <cell r="A152">
            <v>152</v>
          </cell>
          <cell r="B152">
            <v>546836</v>
          </cell>
          <cell r="C152">
            <v>9866009</v>
          </cell>
        </row>
        <row r="153">
          <cell r="A153">
            <v>153</v>
          </cell>
          <cell r="B153">
            <v>546803</v>
          </cell>
          <cell r="C153">
            <v>9866005</v>
          </cell>
        </row>
        <row r="154">
          <cell r="A154">
            <v>154</v>
          </cell>
          <cell r="B154">
            <v>546660</v>
          </cell>
          <cell r="C154">
            <v>9865858</v>
          </cell>
        </row>
        <row r="155">
          <cell r="A155">
            <v>155</v>
          </cell>
          <cell r="B155">
            <v>546647</v>
          </cell>
          <cell r="C155">
            <v>9865865</v>
          </cell>
        </row>
        <row r="156">
          <cell r="A156">
            <v>156</v>
          </cell>
          <cell r="B156">
            <v>546675</v>
          </cell>
          <cell r="C156">
            <v>9865839</v>
          </cell>
        </row>
        <row r="157">
          <cell r="A157">
            <v>157</v>
          </cell>
          <cell r="B157">
            <v>546372</v>
          </cell>
          <cell r="C157">
            <v>9865578</v>
          </cell>
        </row>
        <row r="158">
          <cell r="A158">
            <v>158</v>
          </cell>
          <cell r="B158">
            <v>546377</v>
          </cell>
          <cell r="C158">
            <v>9865550</v>
          </cell>
        </row>
        <row r="159">
          <cell r="A159">
            <v>159</v>
          </cell>
          <cell r="B159">
            <v>546376</v>
          </cell>
          <cell r="C159">
            <v>9865544</v>
          </cell>
        </row>
        <row r="160">
          <cell r="A160">
            <v>160</v>
          </cell>
          <cell r="B160">
            <v>546151</v>
          </cell>
          <cell r="C160">
            <v>9865416</v>
          </cell>
        </row>
        <row r="161">
          <cell r="A161">
            <v>161</v>
          </cell>
          <cell r="B161">
            <v>546166</v>
          </cell>
          <cell r="C161">
            <v>9865389</v>
          </cell>
        </row>
        <row r="162">
          <cell r="A162">
            <v>162</v>
          </cell>
          <cell r="B162">
            <v>545733</v>
          </cell>
          <cell r="C162">
            <v>9865170</v>
          </cell>
        </row>
        <row r="163">
          <cell r="A163">
            <v>163</v>
          </cell>
          <cell r="B163">
            <v>545746</v>
          </cell>
          <cell r="C163">
            <v>9865143</v>
          </cell>
        </row>
        <row r="164">
          <cell r="A164">
            <v>164</v>
          </cell>
          <cell r="B164">
            <v>545498</v>
          </cell>
          <cell r="C164">
            <v>9864767</v>
          </cell>
        </row>
        <row r="165">
          <cell r="A165">
            <v>165</v>
          </cell>
          <cell r="B165">
            <v>545529</v>
          </cell>
          <cell r="C165">
            <v>9864760</v>
          </cell>
        </row>
        <row r="166">
          <cell r="A166">
            <v>166</v>
          </cell>
          <cell r="B166">
            <v>545455</v>
          </cell>
          <cell r="C166">
            <v>9864254</v>
          </cell>
        </row>
        <row r="167">
          <cell r="A167">
            <v>167</v>
          </cell>
          <cell r="B167">
            <v>545486</v>
          </cell>
          <cell r="C167">
            <v>9864245</v>
          </cell>
        </row>
        <row r="168">
          <cell r="A168">
            <v>168</v>
          </cell>
          <cell r="B168">
            <v>545454</v>
          </cell>
          <cell r="C168">
            <v>9863989</v>
          </cell>
        </row>
        <row r="169">
          <cell r="A169">
            <v>169</v>
          </cell>
          <cell r="B169">
            <v>545482</v>
          </cell>
          <cell r="C169">
            <v>9863984</v>
          </cell>
        </row>
        <row r="170">
          <cell r="A170">
            <v>170</v>
          </cell>
          <cell r="B170">
            <v>545575</v>
          </cell>
          <cell r="C170">
            <v>9863558</v>
          </cell>
        </row>
        <row r="171">
          <cell r="A171">
            <v>171</v>
          </cell>
          <cell r="B171">
            <v>545603</v>
          </cell>
          <cell r="C171">
            <v>9863570</v>
          </cell>
        </row>
        <row r="172">
          <cell r="A172">
            <v>172</v>
          </cell>
          <cell r="B172">
            <v>545873</v>
          </cell>
          <cell r="C172">
            <v>9862521</v>
          </cell>
        </row>
        <row r="173">
          <cell r="A173">
            <v>173</v>
          </cell>
          <cell r="B173">
            <v>545891</v>
          </cell>
          <cell r="C173">
            <v>9862525</v>
          </cell>
        </row>
        <row r="174">
          <cell r="A174">
            <v>174</v>
          </cell>
          <cell r="B174">
            <v>545940</v>
          </cell>
          <cell r="C174">
            <v>9862048</v>
          </cell>
        </row>
        <row r="175">
          <cell r="A175">
            <v>175</v>
          </cell>
          <cell r="B175">
            <v>545907</v>
          </cell>
          <cell r="C175">
            <v>9862056</v>
          </cell>
        </row>
        <row r="176">
          <cell r="A176">
            <v>176</v>
          </cell>
          <cell r="B176">
            <v>545945</v>
          </cell>
          <cell r="C176">
            <v>9861678</v>
          </cell>
        </row>
        <row r="177">
          <cell r="A177">
            <v>177</v>
          </cell>
          <cell r="B177">
            <v>545969</v>
          </cell>
          <cell r="C177">
            <v>9861674</v>
          </cell>
        </row>
        <row r="178">
          <cell r="A178">
            <v>178</v>
          </cell>
          <cell r="B178">
            <v>545983</v>
          </cell>
          <cell r="C178">
            <v>9861326</v>
          </cell>
        </row>
        <row r="179">
          <cell r="A179">
            <v>179</v>
          </cell>
          <cell r="B179">
            <v>546003</v>
          </cell>
          <cell r="C179">
            <v>9861325</v>
          </cell>
        </row>
        <row r="180">
          <cell r="A180">
            <v>180</v>
          </cell>
          <cell r="B180">
            <v>546028</v>
          </cell>
          <cell r="C180">
            <v>9860846</v>
          </cell>
        </row>
        <row r="181">
          <cell r="A181">
            <v>181</v>
          </cell>
          <cell r="B181">
            <v>546049</v>
          </cell>
          <cell r="C181">
            <v>9860842</v>
          </cell>
        </row>
        <row r="182">
          <cell r="A182">
            <v>182</v>
          </cell>
          <cell r="B182">
            <v>546064</v>
          </cell>
          <cell r="C182">
            <v>9860461</v>
          </cell>
        </row>
        <row r="183">
          <cell r="A183">
            <v>183</v>
          </cell>
          <cell r="B183">
            <v>546082</v>
          </cell>
          <cell r="C183">
            <v>9860459</v>
          </cell>
        </row>
        <row r="184">
          <cell r="A184">
            <v>184</v>
          </cell>
          <cell r="B184">
            <v>546083</v>
          </cell>
          <cell r="C184">
            <v>9860261</v>
          </cell>
        </row>
        <row r="185">
          <cell r="A185">
            <v>185</v>
          </cell>
          <cell r="B185">
            <v>546105</v>
          </cell>
          <cell r="C185">
            <v>9860263</v>
          </cell>
        </row>
        <row r="186">
          <cell r="A186">
            <v>186</v>
          </cell>
          <cell r="B186">
            <v>546099</v>
          </cell>
          <cell r="C186">
            <v>9860119</v>
          </cell>
        </row>
        <row r="187">
          <cell r="A187">
            <v>187</v>
          </cell>
          <cell r="B187">
            <v>546118</v>
          </cell>
          <cell r="C187">
            <v>9860118</v>
          </cell>
        </row>
        <row r="188">
          <cell r="A188">
            <v>188</v>
          </cell>
          <cell r="B188">
            <v>546093</v>
          </cell>
          <cell r="C188">
            <v>9859948</v>
          </cell>
        </row>
        <row r="189">
          <cell r="A189">
            <v>189</v>
          </cell>
          <cell r="B189">
            <v>546113</v>
          </cell>
          <cell r="C189">
            <v>9859949</v>
          </cell>
        </row>
        <row r="190">
          <cell r="A190">
            <v>190</v>
          </cell>
          <cell r="B190">
            <v>546034</v>
          </cell>
          <cell r="C190">
            <v>9859757</v>
          </cell>
        </row>
        <row r="191">
          <cell r="A191">
            <v>191</v>
          </cell>
          <cell r="B191">
            <v>546058</v>
          </cell>
          <cell r="C191">
            <v>9859752</v>
          </cell>
        </row>
        <row r="192">
          <cell r="A192">
            <v>192</v>
          </cell>
          <cell r="B192">
            <v>545994</v>
          </cell>
          <cell r="C192">
            <v>9859618</v>
          </cell>
        </row>
        <row r="193">
          <cell r="A193">
            <v>193</v>
          </cell>
          <cell r="B193">
            <v>545986</v>
          </cell>
          <cell r="C193">
            <v>9859601</v>
          </cell>
        </row>
        <row r="194">
          <cell r="A194">
            <v>194</v>
          </cell>
          <cell r="B194">
            <v>545735</v>
          </cell>
          <cell r="C194">
            <v>9858849</v>
          </cell>
        </row>
        <row r="195">
          <cell r="A195">
            <v>195</v>
          </cell>
          <cell r="B195">
            <v>545754</v>
          </cell>
          <cell r="C195">
            <v>9858842</v>
          </cell>
        </row>
        <row r="196">
          <cell r="A196">
            <v>196</v>
          </cell>
          <cell r="B196">
            <v>545516</v>
          </cell>
          <cell r="C196">
            <v>9857968</v>
          </cell>
        </row>
        <row r="197">
          <cell r="A197">
            <v>197</v>
          </cell>
          <cell r="B197">
            <v>545540</v>
          </cell>
          <cell r="C197">
            <v>9857968</v>
          </cell>
        </row>
        <row r="198">
          <cell r="A198">
            <v>198</v>
          </cell>
          <cell r="B198">
            <v>545486</v>
          </cell>
          <cell r="C198">
            <v>9857840</v>
          </cell>
        </row>
        <row r="199">
          <cell r="A199">
            <v>199</v>
          </cell>
          <cell r="B199">
            <v>545508</v>
          </cell>
          <cell r="C199">
            <v>9857831</v>
          </cell>
        </row>
        <row r="200">
          <cell r="A200">
            <v>200</v>
          </cell>
          <cell r="B200">
            <v>545434</v>
          </cell>
          <cell r="C200">
            <v>9857579</v>
          </cell>
        </row>
        <row r="201">
          <cell r="A201">
            <v>201</v>
          </cell>
          <cell r="B201">
            <v>545456</v>
          </cell>
          <cell r="C201">
            <v>9857573</v>
          </cell>
        </row>
        <row r="202">
          <cell r="A202">
            <v>202</v>
          </cell>
          <cell r="B202">
            <v>545682</v>
          </cell>
          <cell r="C202">
            <v>9856722</v>
          </cell>
        </row>
        <row r="203">
          <cell r="A203">
            <v>203</v>
          </cell>
          <cell r="B203">
            <v>545705</v>
          </cell>
          <cell r="C203">
            <v>9856732</v>
          </cell>
        </row>
        <row r="204">
          <cell r="A204">
            <v>204</v>
          </cell>
          <cell r="B204">
            <v>545814</v>
          </cell>
          <cell r="C204">
            <v>9856146</v>
          </cell>
        </row>
        <row r="205">
          <cell r="A205">
            <v>205</v>
          </cell>
          <cell r="B205">
            <v>545816</v>
          </cell>
          <cell r="C205">
            <v>9856145</v>
          </cell>
        </row>
        <row r="206">
          <cell r="A206">
            <v>206</v>
          </cell>
          <cell r="B206">
            <v>545817</v>
          </cell>
          <cell r="C206">
            <v>9856148</v>
          </cell>
        </row>
        <row r="207">
          <cell r="A207">
            <v>207</v>
          </cell>
          <cell r="B207">
            <v>545828</v>
          </cell>
          <cell r="C207">
            <v>9856141</v>
          </cell>
        </row>
        <row r="208">
          <cell r="A208">
            <v>208</v>
          </cell>
          <cell r="B208">
            <v>545652</v>
          </cell>
          <cell r="C208">
            <v>9855777</v>
          </cell>
        </row>
        <row r="209">
          <cell r="A209">
            <v>209</v>
          </cell>
          <cell r="B209">
            <v>545666</v>
          </cell>
          <cell r="C209">
            <v>9855761</v>
          </cell>
        </row>
        <row r="210">
          <cell r="A210">
            <v>210</v>
          </cell>
          <cell r="B210">
            <v>545724</v>
          </cell>
          <cell r="C210">
            <v>9855075</v>
          </cell>
        </row>
        <row r="211">
          <cell r="A211">
            <v>211</v>
          </cell>
          <cell r="B211">
            <v>545750</v>
          </cell>
          <cell r="C211">
            <v>9855078</v>
          </cell>
        </row>
        <row r="212">
          <cell r="A212">
            <v>212</v>
          </cell>
          <cell r="B212">
            <v>545875</v>
          </cell>
          <cell r="C212">
            <v>9854760</v>
          </cell>
        </row>
        <row r="213">
          <cell r="A213">
            <v>213</v>
          </cell>
          <cell r="B213">
            <v>545922</v>
          </cell>
          <cell r="C213">
            <v>9854746</v>
          </cell>
        </row>
        <row r="214">
          <cell r="A214">
            <v>214</v>
          </cell>
          <cell r="B214">
            <v>546520</v>
          </cell>
          <cell r="C214">
            <v>9853875</v>
          </cell>
        </row>
        <row r="215">
          <cell r="A215">
            <v>215</v>
          </cell>
          <cell r="B215">
            <v>546551</v>
          </cell>
          <cell r="C215">
            <v>9853884</v>
          </cell>
        </row>
        <row r="216">
          <cell r="A216">
            <v>216</v>
          </cell>
          <cell r="B216">
            <v>546583</v>
          </cell>
          <cell r="C216">
            <v>9853671</v>
          </cell>
        </row>
        <row r="217">
          <cell r="A217">
            <v>217</v>
          </cell>
          <cell r="B217">
            <v>546602</v>
          </cell>
          <cell r="C217">
            <v>9853675</v>
          </cell>
        </row>
        <row r="218">
          <cell r="A218">
            <v>218</v>
          </cell>
          <cell r="B218">
            <v>546760</v>
          </cell>
          <cell r="C218">
            <v>9853016</v>
          </cell>
        </row>
        <row r="219">
          <cell r="A219">
            <v>219</v>
          </cell>
          <cell r="B219">
            <v>546788</v>
          </cell>
          <cell r="C219">
            <v>9853012</v>
          </cell>
        </row>
        <row r="220">
          <cell r="A220">
            <v>220</v>
          </cell>
          <cell r="B220">
            <v>546790</v>
          </cell>
          <cell r="C220">
            <v>9852971</v>
          </cell>
        </row>
        <row r="221">
          <cell r="A221">
            <v>221</v>
          </cell>
          <cell r="B221">
            <v>546772</v>
          </cell>
          <cell r="C221">
            <v>9852986</v>
          </cell>
        </row>
        <row r="222">
          <cell r="A222">
            <v>222</v>
          </cell>
          <cell r="B222">
            <v>546796</v>
          </cell>
          <cell r="C222">
            <v>9852897</v>
          </cell>
        </row>
        <row r="223">
          <cell r="A223">
            <v>223</v>
          </cell>
          <cell r="B223">
            <v>546802</v>
          </cell>
          <cell r="C223">
            <v>9852879</v>
          </cell>
        </row>
        <row r="224">
          <cell r="A224">
            <v>224</v>
          </cell>
          <cell r="B224">
            <v>546828</v>
          </cell>
          <cell r="C224">
            <v>9852780</v>
          </cell>
        </row>
        <row r="225">
          <cell r="A225">
            <v>225</v>
          </cell>
          <cell r="B225">
            <v>546848</v>
          </cell>
          <cell r="C225">
            <v>9852785</v>
          </cell>
        </row>
        <row r="226">
          <cell r="A226">
            <v>226</v>
          </cell>
          <cell r="B226">
            <v>546840</v>
          </cell>
          <cell r="C226">
            <v>9852553</v>
          </cell>
        </row>
        <row r="227">
          <cell r="A227">
            <v>227</v>
          </cell>
          <cell r="B227">
            <v>546876</v>
          </cell>
          <cell r="C227">
            <v>9852543</v>
          </cell>
        </row>
        <row r="228">
          <cell r="A228">
            <v>228</v>
          </cell>
          <cell r="B228">
            <v>546843</v>
          </cell>
          <cell r="C228">
            <v>9852544</v>
          </cell>
        </row>
        <row r="229">
          <cell r="A229">
            <v>229</v>
          </cell>
          <cell r="B229">
            <v>546808</v>
          </cell>
          <cell r="C229">
            <v>9852365</v>
          </cell>
        </row>
        <row r="230">
          <cell r="A230">
            <v>230</v>
          </cell>
          <cell r="B230">
            <v>546815</v>
          </cell>
          <cell r="C230">
            <v>9852371</v>
          </cell>
        </row>
        <row r="231">
          <cell r="A231">
            <v>231</v>
          </cell>
          <cell r="B231">
            <v>546825</v>
          </cell>
          <cell r="C231">
            <v>9852341</v>
          </cell>
        </row>
        <row r="232">
          <cell r="A232">
            <v>232</v>
          </cell>
          <cell r="B232">
            <v>546788</v>
          </cell>
          <cell r="C232">
            <v>9852341</v>
          </cell>
        </row>
        <row r="233">
          <cell r="A233">
            <v>233</v>
          </cell>
          <cell r="B233">
            <v>546752</v>
          </cell>
          <cell r="C233">
            <v>9852301</v>
          </cell>
        </row>
        <row r="234">
          <cell r="A234">
            <v>234</v>
          </cell>
          <cell r="B234">
            <v>546817</v>
          </cell>
          <cell r="C234">
            <v>9852331</v>
          </cell>
        </row>
        <row r="235">
          <cell r="A235">
            <v>235</v>
          </cell>
          <cell r="B235">
            <v>546556</v>
          </cell>
          <cell r="C235">
            <v>9852160</v>
          </cell>
        </row>
        <row r="236">
          <cell r="A236">
            <v>236</v>
          </cell>
          <cell r="B236">
            <v>546506</v>
          </cell>
          <cell r="C236">
            <v>9852243</v>
          </cell>
        </row>
        <row r="237">
          <cell r="A237">
            <v>237</v>
          </cell>
          <cell r="B237">
            <v>546581</v>
          </cell>
          <cell r="C237">
            <v>9852140</v>
          </cell>
        </row>
        <row r="238">
          <cell r="A238">
            <v>238</v>
          </cell>
          <cell r="B238">
            <v>546416</v>
          </cell>
          <cell r="C238">
            <v>9852341</v>
          </cell>
        </row>
        <row r="239">
          <cell r="A239">
            <v>239</v>
          </cell>
          <cell r="B239">
            <v>546435</v>
          </cell>
          <cell r="C239">
            <v>9852341</v>
          </cell>
        </row>
        <row r="240">
          <cell r="A240">
            <v>240</v>
          </cell>
          <cell r="B240">
            <v>546432</v>
          </cell>
          <cell r="C240">
            <v>9852243</v>
          </cell>
        </row>
        <row r="241">
          <cell r="A241">
            <v>241</v>
          </cell>
          <cell r="B241">
            <v>546222</v>
          </cell>
          <cell r="C241">
            <v>9852360</v>
          </cell>
        </row>
        <row r="242">
          <cell r="A242">
            <v>242</v>
          </cell>
          <cell r="B242">
            <v>546168</v>
          </cell>
          <cell r="C242">
            <v>9852365</v>
          </cell>
        </row>
        <row r="243">
          <cell r="A243">
            <v>243</v>
          </cell>
          <cell r="B243">
            <v>546188</v>
          </cell>
          <cell r="C243">
            <v>9852299</v>
          </cell>
        </row>
        <row r="244">
          <cell r="A244">
            <v>244</v>
          </cell>
          <cell r="B244">
            <v>546129</v>
          </cell>
          <cell r="C244">
            <v>9852317</v>
          </cell>
        </row>
        <row r="245">
          <cell r="A245">
            <v>245</v>
          </cell>
          <cell r="B245">
            <v>546137</v>
          </cell>
          <cell r="C245">
            <v>9852284</v>
          </cell>
        </row>
        <row r="246">
          <cell r="A246">
            <v>246</v>
          </cell>
          <cell r="B246">
            <v>546065</v>
          </cell>
          <cell r="C246">
            <v>9852279</v>
          </cell>
        </row>
        <row r="247">
          <cell r="A247">
            <v>247</v>
          </cell>
          <cell r="B247">
            <v>546075</v>
          </cell>
          <cell r="C247">
            <v>9852247</v>
          </cell>
        </row>
        <row r="248">
          <cell r="A248">
            <v>248</v>
          </cell>
          <cell r="B248">
            <v>545975</v>
          </cell>
          <cell r="C248">
            <v>9852130</v>
          </cell>
        </row>
        <row r="249">
          <cell r="A249">
            <v>249</v>
          </cell>
          <cell r="B249">
            <v>546008</v>
          </cell>
          <cell r="C249">
            <v>9852112</v>
          </cell>
        </row>
        <row r="250">
          <cell r="A250">
            <v>250</v>
          </cell>
          <cell r="B250">
            <v>545984</v>
          </cell>
          <cell r="C250">
            <v>9852005</v>
          </cell>
        </row>
        <row r="251">
          <cell r="A251">
            <v>251</v>
          </cell>
          <cell r="B251">
            <v>546019</v>
          </cell>
          <cell r="C251">
            <v>9852007</v>
          </cell>
        </row>
        <row r="252">
          <cell r="A252">
            <v>252</v>
          </cell>
          <cell r="B252">
            <v>546010</v>
          </cell>
          <cell r="C252">
            <v>9851758</v>
          </cell>
        </row>
        <row r="253">
          <cell r="A253">
            <v>253</v>
          </cell>
          <cell r="B253">
            <v>546049</v>
          </cell>
          <cell r="C253">
            <v>9851768</v>
          </cell>
        </row>
        <row r="254">
          <cell r="A254">
            <v>254</v>
          </cell>
          <cell r="B254">
            <v>546039</v>
          </cell>
          <cell r="C254">
            <v>9851720</v>
          </cell>
        </row>
        <row r="255">
          <cell r="A255">
            <v>255</v>
          </cell>
          <cell r="B255">
            <v>545979</v>
          </cell>
          <cell r="C255">
            <v>9852102</v>
          </cell>
        </row>
        <row r="256">
          <cell r="A256">
            <v>256</v>
          </cell>
          <cell r="B256">
            <v>546180</v>
          </cell>
          <cell r="C256">
            <v>9851107</v>
          </cell>
        </row>
        <row r="257">
          <cell r="A257">
            <v>257</v>
          </cell>
          <cell r="B257">
            <v>546078</v>
          </cell>
          <cell r="C257">
            <v>9850939</v>
          </cell>
        </row>
        <row r="258">
          <cell r="A258">
            <v>258</v>
          </cell>
          <cell r="B258">
            <v>546023</v>
          </cell>
          <cell r="C258">
            <v>9850941</v>
          </cell>
        </row>
        <row r="259">
          <cell r="A259">
            <v>259</v>
          </cell>
          <cell r="B259">
            <v>546036</v>
          </cell>
          <cell r="C259">
            <v>9850914</v>
          </cell>
        </row>
        <row r="260">
          <cell r="A260">
            <v>260</v>
          </cell>
          <cell r="B260">
            <v>545826</v>
          </cell>
          <cell r="C260">
            <v>9850793</v>
          </cell>
        </row>
        <row r="261">
          <cell r="A261">
            <v>261</v>
          </cell>
          <cell r="B261">
            <v>545846</v>
          </cell>
          <cell r="C261">
            <v>9850770</v>
          </cell>
        </row>
        <row r="262">
          <cell r="A262">
            <v>262</v>
          </cell>
          <cell r="B262">
            <v>545709</v>
          </cell>
          <cell r="C262">
            <v>9850657</v>
          </cell>
        </row>
        <row r="263">
          <cell r="A263">
            <v>263</v>
          </cell>
          <cell r="B263">
            <v>545731</v>
          </cell>
          <cell r="C263">
            <v>9850634</v>
          </cell>
        </row>
        <row r="264">
          <cell r="A264">
            <v>264</v>
          </cell>
          <cell r="B264">
            <v>545587</v>
          </cell>
          <cell r="C264">
            <v>9850496</v>
          </cell>
        </row>
        <row r="265">
          <cell r="A265">
            <v>265</v>
          </cell>
          <cell r="B265">
            <v>545512</v>
          </cell>
          <cell r="C265">
            <v>9850186</v>
          </cell>
        </row>
        <row r="266">
          <cell r="A266">
            <v>266</v>
          </cell>
          <cell r="B266">
            <v>545547</v>
          </cell>
          <cell r="C266">
            <v>9850189</v>
          </cell>
        </row>
        <row r="267">
          <cell r="A267">
            <v>267</v>
          </cell>
          <cell r="B267">
            <v>545545</v>
          </cell>
          <cell r="C267">
            <v>9850211</v>
          </cell>
        </row>
        <row r="268">
          <cell r="A268">
            <v>268</v>
          </cell>
          <cell r="B268">
            <v>545576</v>
          </cell>
          <cell r="C268">
            <v>9849890</v>
          </cell>
        </row>
        <row r="269">
          <cell r="A269">
            <v>269</v>
          </cell>
          <cell r="B269">
            <v>530262</v>
          </cell>
          <cell r="C269">
            <v>9850949</v>
          </cell>
        </row>
        <row r="270">
          <cell r="A270">
            <v>270</v>
          </cell>
          <cell r="B270">
            <v>530574</v>
          </cell>
          <cell r="C270">
            <v>9851029</v>
          </cell>
        </row>
        <row r="271">
          <cell r="A271">
            <v>271</v>
          </cell>
          <cell r="B271">
            <v>530575</v>
          </cell>
          <cell r="C271">
            <v>9851042</v>
          </cell>
        </row>
        <row r="272">
          <cell r="A272">
            <v>272</v>
          </cell>
          <cell r="B272">
            <v>530866</v>
          </cell>
          <cell r="C272">
            <v>9851117</v>
          </cell>
        </row>
        <row r="273">
          <cell r="A273">
            <v>273</v>
          </cell>
          <cell r="B273">
            <v>530871</v>
          </cell>
          <cell r="C273">
            <v>9851131</v>
          </cell>
        </row>
        <row r="274">
          <cell r="A274">
            <v>274</v>
          </cell>
          <cell r="B274">
            <v>530668</v>
          </cell>
          <cell r="C274">
            <v>9851072</v>
          </cell>
        </row>
        <row r="275">
          <cell r="A275">
            <v>275</v>
          </cell>
          <cell r="B275">
            <v>530999</v>
          </cell>
          <cell r="C275">
            <v>9851165</v>
          </cell>
        </row>
        <row r="276">
          <cell r="A276">
            <v>276</v>
          </cell>
          <cell r="B276">
            <v>530996</v>
          </cell>
          <cell r="C276">
            <v>9851153</v>
          </cell>
        </row>
        <row r="277">
          <cell r="A277">
            <v>277</v>
          </cell>
          <cell r="B277">
            <v>531170</v>
          </cell>
          <cell r="C277">
            <v>9851218</v>
          </cell>
        </row>
        <row r="278">
          <cell r="A278">
            <v>278</v>
          </cell>
          <cell r="B278">
            <v>531166</v>
          </cell>
          <cell r="C278">
            <v>9851203</v>
          </cell>
        </row>
        <row r="279">
          <cell r="A279">
            <v>279</v>
          </cell>
          <cell r="B279">
            <v>531243</v>
          </cell>
          <cell r="C279">
            <v>9851237</v>
          </cell>
        </row>
        <row r="280">
          <cell r="A280">
            <v>280</v>
          </cell>
          <cell r="B280">
            <v>531299</v>
          </cell>
          <cell r="C280">
            <v>9851237</v>
          </cell>
        </row>
        <row r="281">
          <cell r="A281">
            <v>281</v>
          </cell>
          <cell r="B281">
            <v>531286</v>
          </cell>
          <cell r="C281">
            <v>9851252</v>
          </cell>
        </row>
        <row r="282">
          <cell r="A282">
            <v>282</v>
          </cell>
          <cell r="B282">
            <v>531323</v>
          </cell>
          <cell r="C282">
            <v>9851260</v>
          </cell>
        </row>
        <row r="283">
          <cell r="A283">
            <v>283</v>
          </cell>
          <cell r="B283">
            <v>531428</v>
          </cell>
          <cell r="C283">
            <v>9851293</v>
          </cell>
        </row>
        <row r="284">
          <cell r="A284">
            <v>284</v>
          </cell>
          <cell r="B284">
            <v>531464</v>
          </cell>
          <cell r="C284">
            <v>9851289</v>
          </cell>
        </row>
        <row r="285">
          <cell r="A285">
            <v>285</v>
          </cell>
          <cell r="B285">
            <v>531463</v>
          </cell>
          <cell r="C285">
            <v>9851303</v>
          </cell>
        </row>
        <row r="286">
          <cell r="A286">
            <v>286</v>
          </cell>
          <cell r="B286">
            <v>531511</v>
          </cell>
          <cell r="C286">
            <v>9851315</v>
          </cell>
        </row>
        <row r="287">
          <cell r="A287">
            <v>287</v>
          </cell>
          <cell r="B287">
            <v>531724</v>
          </cell>
          <cell r="C287">
            <v>9851460</v>
          </cell>
        </row>
        <row r="288">
          <cell r="A288">
            <v>288</v>
          </cell>
          <cell r="B288">
            <v>531714</v>
          </cell>
          <cell r="C288">
            <v>9851469</v>
          </cell>
        </row>
        <row r="289">
          <cell r="A289">
            <v>289</v>
          </cell>
          <cell r="B289">
            <v>531843</v>
          </cell>
          <cell r="C289">
            <v>9851508</v>
          </cell>
        </row>
        <row r="290">
          <cell r="A290">
            <v>290</v>
          </cell>
          <cell r="B290">
            <v>531833</v>
          </cell>
          <cell r="C290">
            <v>9851517</v>
          </cell>
        </row>
        <row r="291">
          <cell r="A291">
            <v>291</v>
          </cell>
          <cell r="B291">
            <v>531942</v>
          </cell>
          <cell r="C291">
            <v>9851543</v>
          </cell>
        </row>
        <row r="292">
          <cell r="A292">
            <v>292</v>
          </cell>
          <cell r="B292">
            <v>531940</v>
          </cell>
          <cell r="C292">
            <v>9851558</v>
          </cell>
        </row>
        <row r="293">
          <cell r="A293">
            <v>293</v>
          </cell>
          <cell r="B293">
            <v>532024</v>
          </cell>
          <cell r="C293">
            <v>9851574</v>
          </cell>
        </row>
        <row r="294">
          <cell r="A294">
            <v>294</v>
          </cell>
          <cell r="B294">
            <v>532015</v>
          </cell>
          <cell r="C294">
            <v>9851585</v>
          </cell>
        </row>
        <row r="295">
          <cell r="A295">
            <v>295</v>
          </cell>
          <cell r="B295">
            <v>532420</v>
          </cell>
          <cell r="C295">
            <v>9851718</v>
          </cell>
        </row>
        <row r="296">
          <cell r="A296">
            <v>296</v>
          </cell>
          <cell r="B296">
            <v>532408</v>
          </cell>
          <cell r="C296">
            <v>9851731</v>
          </cell>
        </row>
        <row r="297">
          <cell r="A297">
            <v>297</v>
          </cell>
          <cell r="B297">
            <v>532858</v>
          </cell>
          <cell r="C297">
            <v>9851769</v>
          </cell>
        </row>
        <row r="298">
          <cell r="A298">
            <v>298</v>
          </cell>
          <cell r="B298">
            <v>532859</v>
          </cell>
          <cell r="C298">
            <v>9851785</v>
          </cell>
        </row>
        <row r="299">
          <cell r="A299">
            <v>299</v>
          </cell>
          <cell r="B299">
            <v>533021</v>
          </cell>
          <cell r="C299">
            <v>9851796</v>
          </cell>
        </row>
        <row r="300">
          <cell r="A300">
            <v>300</v>
          </cell>
          <cell r="B300">
            <v>533343</v>
          </cell>
          <cell r="C300">
            <v>9852015</v>
          </cell>
        </row>
        <row r="301">
          <cell r="A301">
            <v>301</v>
          </cell>
          <cell r="B301">
            <v>533348</v>
          </cell>
          <cell r="C301">
            <v>9852008</v>
          </cell>
        </row>
        <row r="302">
          <cell r="A302">
            <v>302</v>
          </cell>
          <cell r="B302">
            <v>533361</v>
          </cell>
          <cell r="C302">
            <v>9852018</v>
          </cell>
        </row>
        <row r="303">
          <cell r="A303">
            <v>303</v>
          </cell>
          <cell r="B303">
            <v>533376</v>
          </cell>
          <cell r="C303">
            <v>9852029</v>
          </cell>
        </row>
        <row r="304">
          <cell r="A304">
            <v>304</v>
          </cell>
          <cell r="B304">
            <v>533376</v>
          </cell>
          <cell r="C304">
            <v>9852042</v>
          </cell>
        </row>
        <row r="305">
          <cell r="A305">
            <v>305</v>
          </cell>
          <cell r="B305">
            <v>533525</v>
          </cell>
          <cell r="C305">
            <v>9852146</v>
          </cell>
        </row>
        <row r="306">
          <cell r="A306">
            <v>306</v>
          </cell>
          <cell r="B306">
            <v>533518</v>
          </cell>
          <cell r="C306">
            <v>9852156</v>
          </cell>
        </row>
        <row r="307">
          <cell r="A307">
            <v>307</v>
          </cell>
          <cell r="B307">
            <v>533840</v>
          </cell>
          <cell r="C307">
            <v>9852534</v>
          </cell>
        </row>
        <row r="308">
          <cell r="A308">
            <v>308</v>
          </cell>
          <cell r="B308">
            <v>533847</v>
          </cell>
          <cell r="C308">
            <v>9852526</v>
          </cell>
        </row>
        <row r="309">
          <cell r="A309">
            <v>309</v>
          </cell>
          <cell r="B309">
            <v>533853</v>
          </cell>
          <cell r="C309">
            <v>9852533</v>
          </cell>
        </row>
        <row r="310">
          <cell r="A310">
            <v>310</v>
          </cell>
          <cell r="B310">
            <v>533834</v>
          </cell>
          <cell r="C310">
            <v>9852531</v>
          </cell>
        </row>
        <row r="311">
          <cell r="A311">
            <v>311</v>
          </cell>
          <cell r="B311">
            <v>533839</v>
          </cell>
          <cell r="C311">
            <v>9852533</v>
          </cell>
        </row>
        <row r="312">
          <cell r="A312">
            <v>312</v>
          </cell>
          <cell r="B312">
            <v>534110</v>
          </cell>
          <cell r="C312">
            <v>9852700</v>
          </cell>
        </row>
        <row r="313">
          <cell r="A313">
            <v>313</v>
          </cell>
          <cell r="B313">
            <v>534113</v>
          </cell>
          <cell r="C313">
            <v>9852690</v>
          </cell>
        </row>
        <row r="314">
          <cell r="A314">
            <v>314</v>
          </cell>
          <cell r="B314">
            <v>534101</v>
          </cell>
          <cell r="C314">
            <v>9852695</v>
          </cell>
        </row>
        <row r="315">
          <cell r="A315">
            <v>315</v>
          </cell>
          <cell r="B315">
            <v>534111</v>
          </cell>
          <cell r="C315">
            <v>9852701</v>
          </cell>
        </row>
        <row r="316">
          <cell r="A316">
            <v>316</v>
          </cell>
          <cell r="B316">
            <v>534266</v>
          </cell>
          <cell r="C316">
            <v>9852762</v>
          </cell>
        </row>
        <row r="317">
          <cell r="A317">
            <v>317</v>
          </cell>
          <cell r="B317">
            <v>534264</v>
          </cell>
          <cell r="C317">
            <v>9852773</v>
          </cell>
        </row>
        <row r="318">
          <cell r="A318">
            <v>318</v>
          </cell>
          <cell r="B318">
            <v>534361</v>
          </cell>
          <cell r="C318">
            <v>9852808</v>
          </cell>
        </row>
        <row r="319">
          <cell r="A319">
            <v>319</v>
          </cell>
          <cell r="B319">
            <v>534357</v>
          </cell>
          <cell r="C319">
            <v>9852819</v>
          </cell>
        </row>
        <row r="320">
          <cell r="A320">
            <v>320</v>
          </cell>
          <cell r="B320">
            <v>534495</v>
          </cell>
          <cell r="C320">
            <v>9852881</v>
          </cell>
        </row>
        <row r="321">
          <cell r="A321">
            <v>321</v>
          </cell>
          <cell r="B321">
            <v>534530</v>
          </cell>
          <cell r="C321">
            <v>9852841</v>
          </cell>
        </row>
        <row r="322">
          <cell r="A322">
            <v>322</v>
          </cell>
          <cell r="B322">
            <v>534538</v>
          </cell>
          <cell r="C322">
            <v>9852839</v>
          </cell>
        </row>
        <row r="323">
          <cell r="A323">
            <v>323</v>
          </cell>
          <cell r="B323">
            <v>534521</v>
          </cell>
          <cell r="C323">
            <v>9852859</v>
          </cell>
        </row>
        <row r="324">
          <cell r="A324">
            <v>324</v>
          </cell>
          <cell r="B324">
            <v>534523</v>
          </cell>
          <cell r="C324">
            <v>9852809</v>
          </cell>
        </row>
        <row r="325">
          <cell r="A325">
            <v>325</v>
          </cell>
          <cell r="B325">
            <v>534533</v>
          </cell>
          <cell r="C325">
            <v>9852808</v>
          </cell>
        </row>
        <row r="326">
          <cell r="A326">
            <v>326</v>
          </cell>
          <cell r="B326">
            <v>534455</v>
          </cell>
          <cell r="C326">
            <v>9852697</v>
          </cell>
        </row>
        <row r="327">
          <cell r="A327">
            <v>327</v>
          </cell>
          <cell r="B327">
            <v>534450</v>
          </cell>
          <cell r="C327">
            <v>9852705</v>
          </cell>
        </row>
        <row r="328">
          <cell r="A328">
            <v>328</v>
          </cell>
          <cell r="B328">
            <v>534270</v>
          </cell>
          <cell r="C328">
            <v>9852587</v>
          </cell>
        </row>
        <row r="329">
          <cell r="A329">
            <v>329</v>
          </cell>
          <cell r="B329">
            <v>534262</v>
          </cell>
          <cell r="C329">
            <v>9852592</v>
          </cell>
        </row>
        <row r="330">
          <cell r="A330">
            <v>330</v>
          </cell>
          <cell r="B330">
            <v>534219</v>
          </cell>
          <cell r="C330">
            <v>9852483</v>
          </cell>
        </row>
        <row r="331">
          <cell r="A331">
            <v>331</v>
          </cell>
          <cell r="B331">
            <v>534213</v>
          </cell>
          <cell r="C331">
            <v>9852491</v>
          </cell>
        </row>
        <row r="332">
          <cell r="A332">
            <v>332</v>
          </cell>
          <cell r="B332">
            <v>534184</v>
          </cell>
          <cell r="C332">
            <v>9852441</v>
          </cell>
        </row>
        <row r="333">
          <cell r="A333">
            <v>333</v>
          </cell>
          <cell r="B333">
            <v>534169</v>
          </cell>
          <cell r="C333">
            <v>9852410</v>
          </cell>
        </row>
        <row r="334">
          <cell r="A334">
            <v>334</v>
          </cell>
          <cell r="B334">
            <v>534166</v>
          </cell>
          <cell r="C334">
            <v>9852422</v>
          </cell>
        </row>
        <row r="335">
          <cell r="A335">
            <v>335</v>
          </cell>
          <cell r="B335">
            <v>534075</v>
          </cell>
          <cell r="C335">
            <v>9852394</v>
          </cell>
        </row>
        <row r="336">
          <cell r="A336">
            <v>336</v>
          </cell>
          <cell r="B336">
            <v>560087</v>
          </cell>
          <cell r="C336">
            <v>9882690</v>
          </cell>
        </row>
        <row r="337">
          <cell r="A337">
            <v>337</v>
          </cell>
          <cell r="B337">
            <v>533999</v>
          </cell>
          <cell r="C337">
            <v>9852323</v>
          </cell>
        </row>
        <row r="338">
          <cell r="A338">
            <v>338</v>
          </cell>
          <cell r="B338">
            <v>533997</v>
          </cell>
          <cell r="C338">
            <v>9852320</v>
          </cell>
        </row>
        <row r="339">
          <cell r="A339">
            <v>339</v>
          </cell>
          <cell r="B339">
            <v>534001</v>
          </cell>
          <cell r="C339">
            <v>9852320</v>
          </cell>
        </row>
        <row r="340">
          <cell r="A340">
            <v>340</v>
          </cell>
          <cell r="B340">
            <v>534001</v>
          </cell>
          <cell r="C340">
            <v>9852320</v>
          </cell>
        </row>
        <row r="341">
          <cell r="A341">
            <v>341</v>
          </cell>
          <cell r="B341">
            <v>533985</v>
          </cell>
          <cell r="C341">
            <v>9852280</v>
          </cell>
        </row>
        <row r="342">
          <cell r="A342">
            <v>342</v>
          </cell>
          <cell r="B342">
            <v>533992</v>
          </cell>
          <cell r="C342">
            <v>9852277</v>
          </cell>
        </row>
        <row r="343">
          <cell r="A343">
            <v>343</v>
          </cell>
          <cell r="B343">
            <v>534028</v>
          </cell>
          <cell r="C343">
            <v>9852048</v>
          </cell>
        </row>
        <row r="344">
          <cell r="A344">
            <v>344</v>
          </cell>
          <cell r="B344">
            <v>534029</v>
          </cell>
          <cell r="C344">
            <v>9852046</v>
          </cell>
        </row>
        <row r="345">
          <cell r="A345">
            <v>345</v>
          </cell>
          <cell r="B345">
            <v>534146</v>
          </cell>
          <cell r="C345">
            <v>9852035</v>
          </cell>
        </row>
        <row r="346">
          <cell r="A346">
            <v>346</v>
          </cell>
          <cell r="B346">
            <v>534147</v>
          </cell>
          <cell r="C346">
            <v>9852034</v>
          </cell>
        </row>
        <row r="347">
          <cell r="A347">
            <v>347</v>
          </cell>
          <cell r="B347">
            <v>534194</v>
          </cell>
          <cell r="C347">
            <v>9852088</v>
          </cell>
        </row>
        <row r="348">
          <cell r="A348">
            <v>348</v>
          </cell>
          <cell r="B348">
            <v>534189</v>
          </cell>
          <cell r="C348">
            <v>9852091</v>
          </cell>
        </row>
        <row r="349">
          <cell r="A349">
            <v>349</v>
          </cell>
          <cell r="B349">
            <v>534448</v>
          </cell>
          <cell r="C349">
            <v>9852327</v>
          </cell>
        </row>
        <row r="350">
          <cell r="A350">
            <v>350</v>
          </cell>
          <cell r="B350">
            <v>534447</v>
          </cell>
          <cell r="C350">
            <v>9852321</v>
          </cell>
        </row>
        <row r="351">
          <cell r="A351">
            <v>351</v>
          </cell>
          <cell r="B351">
            <v>534653</v>
          </cell>
          <cell r="C351">
            <v>9852270</v>
          </cell>
        </row>
        <row r="352">
          <cell r="A352">
            <v>352</v>
          </cell>
          <cell r="B352">
            <v>534660</v>
          </cell>
          <cell r="C352">
            <v>9852275</v>
          </cell>
        </row>
        <row r="353">
          <cell r="A353">
            <v>353</v>
          </cell>
          <cell r="B353">
            <v>535367</v>
          </cell>
          <cell r="C353">
            <v>9851872</v>
          </cell>
        </row>
        <row r="354">
          <cell r="A354">
            <v>354</v>
          </cell>
          <cell r="B354">
            <v>535377</v>
          </cell>
          <cell r="C354">
            <v>9851874</v>
          </cell>
        </row>
        <row r="355">
          <cell r="A355">
            <v>355</v>
          </cell>
          <cell r="B355">
            <v>535472</v>
          </cell>
          <cell r="C355">
            <v>9851902</v>
          </cell>
        </row>
        <row r="356">
          <cell r="A356">
            <v>356</v>
          </cell>
          <cell r="B356">
            <v>535479</v>
          </cell>
          <cell r="C356">
            <v>9851900</v>
          </cell>
        </row>
        <row r="357">
          <cell r="A357">
            <v>357</v>
          </cell>
          <cell r="B357">
            <v>535685</v>
          </cell>
          <cell r="C357">
            <v>9851812</v>
          </cell>
        </row>
        <row r="358">
          <cell r="A358">
            <v>358</v>
          </cell>
          <cell r="B358">
            <v>535689</v>
          </cell>
          <cell r="C358">
            <v>9851810</v>
          </cell>
        </row>
        <row r="359">
          <cell r="A359">
            <v>359</v>
          </cell>
          <cell r="B359">
            <v>535700</v>
          </cell>
          <cell r="C359">
            <v>9851810</v>
          </cell>
        </row>
        <row r="360">
          <cell r="A360">
            <v>360</v>
          </cell>
          <cell r="B360">
            <v>535690</v>
          </cell>
          <cell r="C360">
            <v>9851811</v>
          </cell>
        </row>
        <row r="361">
          <cell r="A361">
            <v>361</v>
          </cell>
          <cell r="B361">
            <v>535863</v>
          </cell>
          <cell r="C361">
            <v>9851528</v>
          </cell>
        </row>
        <row r="362">
          <cell r="A362">
            <v>362</v>
          </cell>
          <cell r="B362">
            <v>535865</v>
          </cell>
          <cell r="C362">
            <v>9851561</v>
          </cell>
        </row>
        <row r="363">
          <cell r="A363">
            <v>363</v>
          </cell>
          <cell r="B363">
            <v>535891</v>
          </cell>
          <cell r="C363">
            <v>9851521</v>
          </cell>
        </row>
        <row r="364">
          <cell r="A364">
            <v>364</v>
          </cell>
          <cell r="B364">
            <v>536053</v>
          </cell>
          <cell r="C364">
            <v>9851402</v>
          </cell>
        </row>
        <row r="365">
          <cell r="A365">
            <v>365</v>
          </cell>
          <cell r="B365">
            <v>536055</v>
          </cell>
          <cell r="C365">
            <v>9851412</v>
          </cell>
        </row>
        <row r="366">
          <cell r="A366">
            <v>366</v>
          </cell>
          <cell r="B366">
            <v>536101</v>
          </cell>
          <cell r="C366">
            <v>9851467</v>
          </cell>
        </row>
        <row r="367">
          <cell r="A367">
            <v>367</v>
          </cell>
          <cell r="B367">
            <v>536261</v>
          </cell>
          <cell r="C367">
            <v>9851883</v>
          </cell>
        </row>
        <row r="368">
          <cell r="A368">
            <v>368</v>
          </cell>
          <cell r="B368">
            <v>536266</v>
          </cell>
          <cell r="C368">
            <v>9851898</v>
          </cell>
        </row>
        <row r="369">
          <cell r="A369">
            <v>369</v>
          </cell>
          <cell r="B369">
            <v>536493</v>
          </cell>
          <cell r="C369">
            <v>9851995</v>
          </cell>
        </row>
        <row r="370">
          <cell r="A370">
            <v>370</v>
          </cell>
          <cell r="B370">
            <v>536488</v>
          </cell>
          <cell r="C370">
            <v>9852002</v>
          </cell>
        </row>
        <row r="371">
          <cell r="A371">
            <v>371</v>
          </cell>
          <cell r="B371">
            <v>536638</v>
          </cell>
          <cell r="C371">
            <v>9852120</v>
          </cell>
        </row>
        <row r="372">
          <cell r="A372">
            <v>372</v>
          </cell>
          <cell r="B372">
            <v>536649</v>
          </cell>
          <cell r="C372">
            <v>9852107</v>
          </cell>
        </row>
        <row r="373">
          <cell r="A373">
            <v>373</v>
          </cell>
          <cell r="B373">
            <v>536669</v>
          </cell>
          <cell r="C373">
            <v>9852083</v>
          </cell>
        </row>
        <row r="374">
          <cell r="A374">
            <v>374</v>
          </cell>
          <cell r="B374">
            <v>536669</v>
          </cell>
          <cell r="C374">
            <v>9852076</v>
          </cell>
        </row>
        <row r="375">
          <cell r="A375">
            <v>375</v>
          </cell>
          <cell r="B375">
            <v>536848</v>
          </cell>
          <cell r="C375">
            <v>9852130</v>
          </cell>
        </row>
        <row r="376">
          <cell r="A376">
            <v>376</v>
          </cell>
          <cell r="B376">
            <v>536835</v>
          </cell>
          <cell r="C376">
            <v>9852144</v>
          </cell>
        </row>
        <row r="377">
          <cell r="A377">
            <v>377</v>
          </cell>
          <cell r="B377">
            <v>536807</v>
          </cell>
          <cell r="C377">
            <v>9852133</v>
          </cell>
        </row>
        <row r="378">
          <cell r="A378">
            <v>378</v>
          </cell>
          <cell r="B378">
            <v>536995</v>
          </cell>
          <cell r="C378">
            <v>9852108</v>
          </cell>
        </row>
        <row r="379">
          <cell r="A379">
            <v>379</v>
          </cell>
          <cell r="B379">
            <v>536996</v>
          </cell>
          <cell r="C379">
            <v>9852114</v>
          </cell>
        </row>
        <row r="380">
          <cell r="A380">
            <v>380</v>
          </cell>
          <cell r="B380">
            <v>537174</v>
          </cell>
          <cell r="C380">
            <v>9851908</v>
          </cell>
        </row>
        <row r="381">
          <cell r="A381">
            <v>381</v>
          </cell>
          <cell r="B381">
            <v>537351</v>
          </cell>
          <cell r="C381">
            <v>9852029</v>
          </cell>
        </row>
        <row r="382">
          <cell r="A382">
            <v>382</v>
          </cell>
          <cell r="B382">
            <v>537898</v>
          </cell>
          <cell r="C382">
            <v>9852135</v>
          </cell>
        </row>
        <row r="383">
          <cell r="A383">
            <v>383</v>
          </cell>
          <cell r="B383">
            <v>537883</v>
          </cell>
          <cell r="C383">
            <v>9852113</v>
          </cell>
        </row>
        <row r="384">
          <cell r="A384">
            <v>384</v>
          </cell>
          <cell r="B384">
            <v>537893</v>
          </cell>
          <cell r="C384">
            <v>9852116</v>
          </cell>
        </row>
        <row r="385">
          <cell r="A385">
            <v>385</v>
          </cell>
          <cell r="B385">
            <v>537904</v>
          </cell>
          <cell r="C385">
            <v>9852111</v>
          </cell>
        </row>
        <row r="386">
          <cell r="A386">
            <v>386</v>
          </cell>
          <cell r="B386">
            <v>537918</v>
          </cell>
          <cell r="C386">
            <v>9852122</v>
          </cell>
        </row>
        <row r="387">
          <cell r="A387">
            <v>387</v>
          </cell>
          <cell r="B387">
            <v>537919</v>
          </cell>
          <cell r="C387">
            <v>9852143</v>
          </cell>
        </row>
        <row r="388">
          <cell r="A388">
            <v>388</v>
          </cell>
          <cell r="B388">
            <v>537902</v>
          </cell>
          <cell r="C388">
            <v>9852143</v>
          </cell>
        </row>
        <row r="389">
          <cell r="A389">
            <v>389</v>
          </cell>
          <cell r="B389">
            <v>537909</v>
          </cell>
          <cell r="C389">
            <v>9852119</v>
          </cell>
        </row>
        <row r="390">
          <cell r="A390">
            <v>390</v>
          </cell>
          <cell r="B390">
            <v>537929</v>
          </cell>
          <cell r="C390">
            <v>9852064</v>
          </cell>
        </row>
        <row r="391">
          <cell r="A391">
            <v>391</v>
          </cell>
          <cell r="B391">
            <v>537932</v>
          </cell>
          <cell r="C391">
            <v>9852053</v>
          </cell>
        </row>
        <row r="392">
          <cell r="A392">
            <v>392</v>
          </cell>
          <cell r="B392">
            <v>538033</v>
          </cell>
          <cell r="C392">
            <v>9851637</v>
          </cell>
        </row>
        <row r="393">
          <cell r="A393">
            <v>393</v>
          </cell>
          <cell r="B393">
            <v>538012</v>
          </cell>
          <cell r="C393">
            <v>9851621</v>
          </cell>
        </row>
        <row r="394">
          <cell r="A394">
            <v>394</v>
          </cell>
          <cell r="B394">
            <v>538163</v>
          </cell>
          <cell r="C394">
            <v>9851620</v>
          </cell>
        </row>
        <row r="395">
          <cell r="A395">
            <v>395</v>
          </cell>
          <cell r="B395">
            <v>538146</v>
          </cell>
          <cell r="C395">
            <v>9851600</v>
          </cell>
        </row>
        <row r="396">
          <cell r="A396">
            <v>396</v>
          </cell>
          <cell r="B396">
            <v>538199</v>
          </cell>
          <cell r="C396">
            <v>9851493</v>
          </cell>
        </row>
        <row r="397">
          <cell r="A397">
            <v>397</v>
          </cell>
          <cell r="B397">
            <v>538184</v>
          </cell>
          <cell r="C397">
            <v>9851493</v>
          </cell>
        </row>
        <row r="398">
          <cell r="A398">
            <v>398</v>
          </cell>
          <cell r="B398">
            <v>538219</v>
          </cell>
          <cell r="C398">
            <v>9851404</v>
          </cell>
        </row>
        <row r="399">
          <cell r="A399">
            <v>399</v>
          </cell>
          <cell r="B399">
            <v>538206</v>
          </cell>
          <cell r="C399">
            <v>9851399</v>
          </cell>
        </row>
        <row r="400">
          <cell r="A400">
            <v>400</v>
          </cell>
          <cell r="B400">
            <v>538440</v>
          </cell>
          <cell r="C400">
            <v>9850901</v>
          </cell>
        </row>
        <row r="401">
          <cell r="A401">
            <v>401</v>
          </cell>
          <cell r="B401">
            <v>538449</v>
          </cell>
          <cell r="C401">
            <v>9850905</v>
          </cell>
        </row>
        <row r="402">
          <cell r="A402">
            <v>402</v>
          </cell>
          <cell r="B402">
            <v>538602</v>
          </cell>
          <cell r="C402">
            <v>9850797</v>
          </cell>
        </row>
        <row r="403">
          <cell r="A403">
            <v>403</v>
          </cell>
          <cell r="B403">
            <v>538613</v>
          </cell>
          <cell r="C403">
            <v>9850808</v>
          </cell>
        </row>
        <row r="404">
          <cell r="A404">
            <v>404</v>
          </cell>
          <cell r="B404">
            <v>538912</v>
          </cell>
          <cell r="C404">
            <v>9850703</v>
          </cell>
        </row>
        <row r="405">
          <cell r="A405">
            <v>405</v>
          </cell>
          <cell r="B405">
            <v>538682</v>
          </cell>
          <cell r="C405">
            <v>9850772</v>
          </cell>
        </row>
        <row r="406">
          <cell r="A406">
            <v>406</v>
          </cell>
          <cell r="B406">
            <v>539132</v>
          </cell>
          <cell r="C406">
            <v>9850544</v>
          </cell>
        </row>
        <row r="407">
          <cell r="A407">
            <v>407</v>
          </cell>
          <cell r="B407">
            <v>539145</v>
          </cell>
          <cell r="C407">
            <v>9850531</v>
          </cell>
        </row>
        <row r="408">
          <cell r="A408">
            <v>408</v>
          </cell>
          <cell r="B408">
            <v>539162</v>
          </cell>
          <cell r="C408">
            <v>9850538</v>
          </cell>
        </row>
        <row r="409">
          <cell r="A409">
            <v>409</v>
          </cell>
          <cell r="B409">
            <v>539201</v>
          </cell>
          <cell r="C409">
            <v>9850507</v>
          </cell>
        </row>
        <row r="410">
          <cell r="A410">
            <v>410</v>
          </cell>
          <cell r="B410">
            <v>539249</v>
          </cell>
          <cell r="C410">
            <v>9850389</v>
          </cell>
        </row>
        <row r="411">
          <cell r="A411">
            <v>411</v>
          </cell>
          <cell r="B411">
            <v>539256</v>
          </cell>
          <cell r="C411">
            <v>9850373</v>
          </cell>
        </row>
        <row r="412">
          <cell r="A412">
            <v>412</v>
          </cell>
          <cell r="B412">
            <v>539220</v>
          </cell>
          <cell r="C412">
            <v>9850315</v>
          </cell>
        </row>
        <row r="413">
          <cell r="A413">
            <v>413</v>
          </cell>
          <cell r="B413">
            <v>539214</v>
          </cell>
          <cell r="C413">
            <v>9850208</v>
          </cell>
        </row>
        <row r="414">
          <cell r="A414">
            <v>414</v>
          </cell>
          <cell r="B414">
            <v>539433</v>
          </cell>
          <cell r="C414">
            <v>9849899</v>
          </cell>
        </row>
        <row r="415">
          <cell r="A415">
            <v>415</v>
          </cell>
          <cell r="B415">
            <v>539473</v>
          </cell>
          <cell r="C415">
            <v>9849849</v>
          </cell>
        </row>
        <row r="416">
          <cell r="A416">
            <v>416</v>
          </cell>
          <cell r="B416">
            <v>539550</v>
          </cell>
          <cell r="C416">
            <v>9849650</v>
          </cell>
        </row>
        <row r="417">
          <cell r="A417">
            <v>417</v>
          </cell>
          <cell r="B417">
            <v>539548</v>
          </cell>
          <cell r="C417">
            <v>9849560</v>
          </cell>
        </row>
        <row r="418">
          <cell r="A418">
            <v>418</v>
          </cell>
          <cell r="B418">
            <v>539906</v>
          </cell>
          <cell r="C418">
            <v>9849604</v>
          </cell>
        </row>
        <row r="419">
          <cell r="A419">
            <v>419</v>
          </cell>
          <cell r="B419">
            <v>539907</v>
          </cell>
          <cell r="C419">
            <v>9849584</v>
          </cell>
        </row>
        <row r="420">
          <cell r="A420">
            <v>420</v>
          </cell>
          <cell r="B420">
            <v>540048</v>
          </cell>
          <cell r="C420">
            <v>9849460</v>
          </cell>
        </row>
        <row r="421">
          <cell r="A421">
            <v>421</v>
          </cell>
          <cell r="B421">
            <v>540129</v>
          </cell>
          <cell r="C421">
            <v>9849351</v>
          </cell>
        </row>
        <row r="422">
          <cell r="A422">
            <v>422</v>
          </cell>
          <cell r="B422">
            <v>540113</v>
          </cell>
          <cell r="C422">
            <v>9849340</v>
          </cell>
        </row>
        <row r="423">
          <cell r="A423">
            <v>423</v>
          </cell>
          <cell r="B423">
            <v>540183</v>
          </cell>
          <cell r="C423">
            <v>9849263</v>
          </cell>
        </row>
        <row r="424">
          <cell r="A424">
            <v>424</v>
          </cell>
          <cell r="B424">
            <v>540182</v>
          </cell>
          <cell r="C424">
            <v>9849259</v>
          </cell>
        </row>
        <row r="425">
          <cell r="A425">
            <v>425</v>
          </cell>
          <cell r="B425">
            <v>540193</v>
          </cell>
          <cell r="C425">
            <v>9849243</v>
          </cell>
        </row>
        <row r="426">
          <cell r="A426">
            <v>426</v>
          </cell>
          <cell r="B426">
            <v>540184</v>
          </cell>
          <cell r="C426">
            <v>9849240</v>
          </cell>
        </row>
        <row r="427">
          <cell r="A427">
            <v>427</v>
          </cell>
          <cell r="B427">
            <v>540273</v>
          </cell>
          <cell r="C427">
            <v>9849114</v>
          </cell>
        </row>
        <row r="428">
          <cell r="A428">
            <v>428</v>
          </cell>
          <cell r="B428">
            <v>540265</v>
          </cell>
          <cell r="C428">
            <v>9849112</v>
          </cell>
        </row>
        <row r="429">
          <cell r="A429">
            <v>429</v>
          </cell>
          <cell r="B429">
            <v>540329</v>
          </cell>
          <cell r="C429">
            <v>9848980</v>
          </cell>
        </row>
        <row r="430">
          <cell r="A430">
            <v>430</v>
          </cell>
          <cell r="B430">
            <v>540322</v>
          </cell>
          <cell r="C430">
            <v>9848975</v>
          </cell>
        </row>
        <row r="431">
          <cell r="A431">
            <v>431</v>
          </cell>
          <cell r="B431">
            <v>540331</v>
          </cell>
          <cell r="C431">
            <v>9848978</v>
          </cell>
        </row>
        <row r="432">
          <cell r="A432">
            <v>432</v>
          </cell>
          <cell r="B432">
            <v>540336</v>
          </cell>
          <cell r="C432">
            <v>9848964</v>
          </cell>
        </row>
        <row r="433">
          <cell r="A433">
            <v>433</v>
          </cell>
          <cell r="B433">
            <v>540441</v>
          </cell>
          <cell r="C433">
            <v>9848735</v>
          </cell>
        </row>
        <row r="434">
          <cell r="A434">
            <v>434</v>
          </cell>
          <cell r="B434">
            <v>540433</v>
          </cell>
          <cell r="C434">
            <v>9848733</v>
          </cell>
        </row>
        <row r="435">
          <cell r="A435">
            <v>435</v>
          </cell>
          <cell r="B435">
            <v>540490</v>
          </cell>
          <cell r="C435">
            <v>9848630</v>
          </cell>
        </row>
        <row r="436">
          <cell r="A436">
            <v>436</v>
          </cell>
          <cell r="B436">
            <v>540481</v>
          </cell>
          <cell r="C436">
            <v>9848625</v>
          </cell>
        </row>
        <row r="437">
          <cell r="A437">
            <v>437</v>
          </cell>
          <cell r="B437">
            <v>540514</v>
          </cell>
          <cell r="C437">
            <v>9848565</v>
          </cell>
        </row>
        <row r="438">
          <cell r="A438">
            <v>438</v>
          </cell>
          <cell r="B438">
            <v>540517</v>
          </cell>
          <cell r="C438">
            <v>9848557</v>
          </cell>
        </row>
        <row r="439">
          <cell r="A439">
            <v>439</v>
          </cell>
          <cell r="B439">
            <v>540568</v>
          </cell>
          <cell r="C439">
            <v>9848454</v>
          </cell>
        </row>
        <row r="440">
          <cell r="A440">
            <v>440</v>
          </cell>
          <cell r="B440">
            <v>540613</v>
          </cell>
          <cell r="C440">
            <v>9848371</v>
          </cell>
        </row>
        <row r="441">
          <cell r="A441">
            <v>441</v>
          </cell>
          <cell r="B441">
            <v>540733</v>
          </cell>
          <cell r="C441">
            <v>9848218</v>
          </cell>
        </row>
        <row r="442">
          <cell r="A442">
            <v>442</v>
          </cell>
          <cell r="B442">
            <v>540843</v>
          </cell>
          <cell r="C442">
            <v>9848095</v>
          </cell>
        </row>
        <row r="443">
          <cell r="A443">
            <v>443</v>
          </cell>
          <cell r="B443">
            <v>540990</v>
          </cell>
          <cell r="C443">
            <v>9847848</v>
          </cell>
        </row>
        <row r="444">
          <cell r="A444">
            <v>444</v>
          </cell>
          <cell r="B444">
            <v>540975</v>
          </cell>
          <cell r="C444">
            <v>9847839</v>
          </cell>
        </row>
        <row r="445">
          <cell r="A445">
            <v>445</v>
          </cell>
          <cell r="B445">
            <v>541178</v>
          </cell>
          <cell r="C445">
            <v>9847960</v>
          </cell>
        </row>
        <row r="446">
          <cell r="A446">
            <v>446</v>
          </cell>
          <cell r="B446">
            <v>541185</v>
          </cell>
          <cell r="C446">
            <v>9847950</v>
          </cell>
        </row>
        <row r="447">
          <cell r="A447">
            <v>447</v>
          </cell>
          <cell r="B447">
            <v>541421</v>
          </cell>
          <cell r="C447">
            <v>9848160</v>
          </cell>
        </row>
        <row r="448">
          <cell r="A448">
            <v>448</v>
          </cell>
          <cell r="B448">
            <v>541423</v>
          </cell>
          <cell r="C448">
            <v>9848152</v>
          </cell>
        </row>
        <row r="449">
          <cell r="A449">
            <v>449</v>
          </cell>
          <cell r="B449">
            <v>541521</v>
          </cell>
          <cell r="C449">
            <v>9848193</v>
          </cell>
        </row>
        <row r="450">
          <cell r="A450">
            <v>450</v>
          </cell>
          <cell r="B450">
            <v>541535</v>
          </cell>
          <cell r="C450">
            <v>9848198</v>
          </cell>
        </row>
        <row r="451">
          <cell r="A451">
            <v>451</v>
          </cell>
          <cell r="B451">
            <v>541506</v>
          </cell>
          <cell r="C451">
            <v>9848193</v>
          </cell>
        </row>
        <row r="452">
          <cell r="A452">
            <v>452</v>
          </cell>
          <cell r="B452">
            <v>541540</v>
          </cell>
          <cell r="C452">
            <v>9848206</v>
          </cell>
        </row>
        <row r="453">
          <cell r="A453">
            <v>453</v>
          </cell>
          <cell r="B453">
            <v>541745</v>
          </cell>
          <cell r="C453">
            <v>9848279</v>
          </cell>
        </row>
        <row r="454">
          <cell r="A454">
            <v>454</v>
          </cell>
          <cell r="B454">
            <v>541962</v>
          </cell>
          <cell r="C454">
            <v>9848426</v>
          </cell>
        </row>
        <row r="455">
          <cell r="A455">
            <v>455</v>
          </cell>
          <cell r="B455">
            <v>541979</v>
          </cell>
          <cell r="C455">
            <v>9848443</v>
          </cell>
        </row>
        <row r="456">
          <cell r="A456">
            <v>456</v>
          </cell>
          <cell r="B456">
            <v>541989</v>
          </cell>
          <cell r="C456">
            <v>9848435</v>
          </cell>
        </row>
        <row r="457">
          <cell r="A457">
            <v>457</v>
          </cell>
          <cell r="B457">
            <v>542155</v>
          </cell>
          <cell r="C457">
            <v>9848607</v>
          </cell>
        </row>
        <row r="458">
          <cell r="A458">
            <v>458</v>
          </cell>
          <cell r="B458">
            <v>542165</v>
          </cell>
          <cell r="C458">
            <v>9848595</v>
          </cell>
        </row>
        <row r="459">
          <cell r="A459">
            <v>459</v>
          </cell>
          <cell r="B459">
            <v>542316</v>
          </cell>
          <cell r="C459">
            <v>9848714</v>
          </cell>
        </row>
        <row r="460">
          <cell r="A460">
            <v>460</v>
          </cell>
          <cell r="B460">
            <v>542465</v>
          </cell>
          <cell r="C460">
            <v>9848735</v>
          </cell>
        </row>
        <row r="461">
          <cell r="A461">
            <v>461</v>
          </cell>
          <cell r="B461">
            <v>542462</v>
          </cell>
          <cell r="C461">
            <v>9848751</v>
          </cell>
        </row>
        <row r="462">
          <cell r="A462">
            <v>462</v>
          </cell>
          <cell r="B462">
            <v>542690</v>
          </cell>
          <cell r="C462">
            <v>9848677</v>
          </cell>
        </row>
        <row r="463">
          <cell r="A463">
            <v>463</v>
          </cell>
          <cell r="B463">
            <v>542857</v>
          </cell>
          <cell r="C463">
            <v>9848596</v>
          </cell>
        </row>
        <row r="464">
          <cell r="A464">
            <v>464</v>
          </cell>
          <cell r="B464">
            <v>542852</v>
          </cell>
          <cell r="C464">
            <v>9848587</v>
          </cell>
        </row>
        <row r="465">
          <cell r="A465">
            <v>465</v>
          </cell>
          <cell r="B465">
            <v>542999</v>
          </cell>
          <cell r="C465">
            <v>9848612</v>
          </cell>
        </row>
        <row r="466">
          <cell r="A466">
            <v>466</v>
          </cell>
          <cell r="B466">
            <v>543072</v>
          </cell>
          <cell r="C466">
            <v>9848660</v>
          </cell>
        </row>
        <row r="467">
          <cell r="A467">
            <v>467</v>
          </cell>
          <cell r="B467">
            <v>543063</v>
          </cell>
          <cell r="C467">
            <v>9848672</v>
          </cell>
        </row>
        <row r="468">
          <cell r="A468">
            <v>468</v>
          </cell>
          <cell r="B468">
            <v>543174</v>
          </cell>
          <cell r="C468">
            <v>9848704</v>
          </cell>
        </row>
        <row r="469">
          <cell r="A469">
            <v>469</v>
          </cell>
          <cell r="B469">
            <v>543173</v>
          </cell>
          <cell r="C469">
            <v>9848712</v>
          </cell>
        </row>
        <row r="470">
          <cell r="A470">
            <v>470</v>
          </cell>
          <cell r="B470">
            <v>543551</v>
          </cell>
          <cell r="C470">
            <v>9849282</v>
          </cell>
        </row>
        <row r="471">
          <cell r="A471">
            <v>471</v>
          </cell>
          <cell r="B471">
            <v>543705</v>
          </cell>
          <cell r="C471">
            <v>9849284</v>
          </cell>
        </row>
        <row r="472">
          <cell r="A472">
            <v>472</v>
          </cell>
          <cell r="B472">
            <v>543793</v>
          </cell>
          <cell r="C472">
            <v>9849286</v>
          </cell>
        </row>
        <row r="473">
          <cell r="A473">
            <v>473</v>
          </cell>
          <cell r="B473">
            <v>543795</v>
          </cell>
          <cell r="C473">
            <v>9849297</v>
          </cell>
        </row>
        <row r="474">
          <cell r="A474">
            <v>474</v>
          </cell>
          <cell r="B474">
            <v>544256</v>
          </cell>
          <cell r="C474">
            <v>9849328</v>
          </cell>
        </row>
        <row r="475">
          <cell r="A475">
            <v>475</v>
          </cell>
          <cell r="B475">
            <v>544299</v>
          </cell>
          <cell r="C475">
            <v>9849337</v>
          </cell>
        </row>
        <row r="476">
          <cell r="A476">
            <v>476</v>
          </cell>
          <cell r="B476">
            <v>544286</v>
          </cell>
          <cell r="C476">
            <v>9849344</v>
          </cell>
        </row>
        <row r="477">
          <cell r="A477">
            <v>477</v>
          </cell>
          <cell r="B477">
            <v>544383</v>
          </cell>
          <cell r="C477">
            <v>9849384</v>
          </cell>
        </row>
        <row r="478">
          <cell r="A478">
            <v>478</v>
          </cell>
          <cell r="B478">
            <v>544765</v>
          </cell>
          <cell r="C478">
            <v>9849572</v>
          </cell>
        </row>
        <row r="479">
          <cell r="A479">
            <v>479</v>
          </cell>
          <cell r="B479">
            <v>544776</v>
          </cell>
          <cell r="C479">
            <v>9849587</v>
          </cell>
        </row>
        <row r="480">
          <cell r="A480">
            <v>480</v>
          </cell>
          <cell r="B480">
            <v>545572</v>
          </cell>
          <cell r="C480">
            <v>9849904</v>
          </cell>
        </row>
        <row r="481">
          <cell r="A481">
            <v>481</v>
          </cell>
          <cell r="B481">
            <v>545681</v>
          </cell>
          <cell r="C481">
            <v>9849528</v>
          </cell>
        </row>
        <row r="482">
          <cell r="A482">
            <v>482</v>
          </cell>
          <cell r="B482">
            <v>545769</v>
          </cell>
          <cell r="C482">
            <v>9849359</v>
          </cell>
        </row>
        <row r="483">
          <cell r="A483">
            <v>483</v>
          </cell>
          <cell r="B483">
            <v>545700</v>
          </cell>
          <cell r="C483">
            <v>9849058</v>
          </cell>
        </row>
        <row r="484">
          <cell r="A484">
            <v>484</v>
          </cell>
          <cell r="B484">
            <v>545743</v>
          </cell>
          <cell r="C484">
            <v>9848923</v>
          </cell>
        </row>
        <row r="485">
          <cell r="A485">
            <v>485</v>
          </cell>
          <cell r="B485">
            <v>545758</v>
          </cell>
          <cell r="C485">
            <v>9848855</v>
          </cell>
        </row>
        <row r="486">
          <cell r="A486">
            <v>486</v>
          </cell>
          <cell r="B486">
            <v>545819</v>
          </cell>
          <cell r="C486">
            <v>9848689</v>
          </cell>
        </row>
        <row r="487">
          <cell r="A487">
            <v>487</v>
          </cell>
          <cell r="B487">
            <v>545856</v>
          </cell>
          <cell r="C487">
            <v>9848665</v>
          </cell>
        </row>
        <row r="488">
          <cell r="A488">
            <v>488</v>
          </cell>
          <cell r="B488">
            <v>545834</v>
          </cell>
          <cell r="C488">
            <v>9848656</v>
          </cell>
        </row>
        <row r="489">
          <cell r="A489">
            <v>489</v>
          </cell>
          <cell r="B489">
            <v>545863</v>
          </cell>
          <cell r="C489">
            <v>9848661</v>
          </cell>
        </row>
        <row r="490">
          <cell r="A490">
            <v>490</v>
          </cell>
          <cell r="B490">
            <v>545954</v>
          </cell>
          <cell r="C490">
            <v>9848444</v>
          </cell>
        </row>
        <row r="491">
          <cell r="A491">
            <v>491</v>
          </cell>
          <cell r="B491">
            <v>546003</v>
          </cell>
          <cell r="C491">
            <v>9848466</v>
          </cell>
        </row>
        <row r="492">
          <cell r="A492">
            <v>492</v>
          </cell>
          <cell r="B492">
            <v>546029</v>
          </cell>
          <cell r="C492">
            <v>9848412</v>
          </cell>
        </row>
        <row r="493">
          <cell r="A493">
            <v>493</v>
          </cell>
          <cell r="B493">
            <v>546071</v>
          </cell>
          <cell r="C493">
            <v>9848239</v>
          </cell>
        </row>
        <row r="494">
          <cell r="A494">
            <v>494</v>
          </cell>
          <cell r="B494">
            <v>546094</v>
          </cell>
          <cell r="C494">
            <v>9848286</v>
          </cell>
        </row>
        <row r="495">
          <cell r="A495">
            <v>495</v>
          </cell>
          <cell r="B495">
            <v>546154</v>
          </cell>
          <cell r="C495">
            <v>9848069</v>
          </cell>
        </row>
        <row r="496">
          <cell r="A496">
            <v>496</v>
          </cell>
          <cell r="B496">
            <v>546180</v>
          </cell>
          <cell r="C496">
            <v>9848105</v>
          </cell>
        </row>
        <row r="497">
          <cell r="A497">
            <v>497</v>
          </cell>
          <cell r="B497">
            <v>546267</v>
          </cell>
          <cell r="C497">
            <v>9847893</v>
          </cell>
        </row>
        <row r="498">
          <cell r="A498">
            <v>498</v>
          </cell>
          <cell r="B498">
            <v>546301</v>
          </cell>
          <cell r="C498">
            <v>9847917</v>
          </cell>
        </row>
        <row r="499">
          <cell r="A499">
            <v>499</v>
          </cell>
          <cell r="B499">
            <v>546358</v>
          </cell>
          <cell r="C499">
            <v>9847839</v>
          </cell>
        </row>
        <row r="500">
          <cell r="A500">
            <v>500</v>
          </cell>
          <cell r="B500">
            <v>546359</v>
          </cell>
          <cell r="C500">
            <v>9847884</v>
          </cell>
        </row>
        <row r="501">
          <cell r="A501">
            <v>501</v>
          </cell>
          <cell r="B501">
            <v>546729</v>
          </cell>
          <cell r="C501">
            <v>9847788</v>
          </cell>
        </row>
        <row r="502">
          <cell r="A502">
            <v>502</v>
          </cell>
          <cell r="B502">
            <v>546812</v>
          </cell>
          <cell r="C502">
            <v>9847679</v>
          </cell>
        </row>
        <row r="503">
          <cell r="A503">
            <v>503</v>
          </cell>
          <cell r="B503">
            <v>546990</v>
          </cell>
          <cell r="C503">
            <v>9847580</v>
          </cell>
        </row>
        <row r="504">
          <cell r="A504">
            <v>504</v>
          </cell>
          <cell r="B504">
            <v>546997</v>
          </cell>
          <cell r="C504">
            <v>9847612</v>
          </cell>
        </row>
        <row r="505">
          <cell r="A505">
            <v>505</v>
          </cell>
          <cell r="B505">
            <v>547110</v>
          </cell>
          <cell r="C505">
            <v>9847439</v>
          </cell>
        </row>
        <row r="506">
          <cell r="A506">
            <v>506</v>
          </cell>
          <cell r="B506">
            <v>547145</v>
          </cell>
          <cell r="C506">
            <v>9847439</v>
          </cell>
        </row>
        <row r="507">
          <cell r="A507">
            <v>507</v>
          </cell>
          <cell r="B507">
            <v>547224</v>
          </cell>
          <cell r="C507">
            <v>9847184</v>
          </cell>
        </row>
        <row r="508">
          <cell r="A508">
            <v>508</v>
          </cell>
          <cell r="B508">
            <v>547278</v>
          </cell>
          <cell r="C508">
            <v>9847185</v>
          </cell>
        </row>
        <row r="509">
          <cell r="A509">
            <v>509</v>
          </cell>
          <cell r="B509">
            <v>547262</v>
          </cell>
          <cell r="C509">
            <v>9847152</v>
          </cell>
        </row>
        <row r="510">
          <cell r="A510">
            <v>510</v>
          </cell>
          <cell r="B510">
            <v>547401</v>
          </cell>
          <cell r="C510">
            <v>9846985</v>
          </cell>
        </row>
        <row r="511">
          <cell r="A511">
            <v>511</v>
          </cell>
          <cell r="B511">
            <v>547411</v>
          </cell>
          <cell r="C511">
            <v>9847051</v>
          </cell>
        </row>
        <row r="512">
          <cell r="A512">
            <v>512</v>
          </cell>
          <cell r="B512">
            <v>547375</v>
          </cell>
          <cell r="C512">
            <v>9847035</v>
          </cell>
        </row>
        <row r="513">
          <cell r="A513">
            <v>513</v>
          </cell>
          <cell r="B513">
            <v>547285</v>
          </cell>
          <cell r="C513">
            <v>9846650</v>
          </cell>
        </row>
        <row r="514">
          <cell r="A514">
            <v>514</v>
          </cell>
          <cell r="B514">
            <v>547258</v>
          </cell>
          <cell r="C514">
            <v>9846672</v>
          </cell>
        </row>
        <row r="515">
          <cell r="A515">
            <v>515</v>
          </cell>
          <cell r="B515">
            <v>547159</v>
          </cell>
          <cell r="C515">
            <v>9846135</v>
          </cell>
        </row>
        <row r="516">
          <cell r="A516">
            <v>516</v>
          </cell>
          <cell r="B516">
            <v>547199</v>
          </cell>
          <cell r="C516">
            <v>9846125</v>
          </cell>
        </row>
        <row r="517">
          <cell r="A517">
            <v>517</v>
          </cell>
          <cell r="B517">
            <v>547168</v>
          </cell>
          <cell r="C517">
            <v>9846030</v>
          </cell>
        </row>
        <row r="518">
          <cell r="A518">
            <v>518</v>
          </cell>
          <cell r="B518">
            <v>547192</v>
          </cell>
          <cell r="C518">
            <v>9845905</v>
          </cell>
        </row>
        <row r="519">
          <cell r="A519">
            <v>519</v>
          </cell>
          <cell r="B519">
            <v>547208</v>
          </cell>
          <cell r="C519">
            <v>9845901</v>
          </cell>
        </row>
        <row r="520">
          <cell r="A520">
            <v>520</v>
          </cell>
          <cell r="B520">
            <v>547162</v>
          </cell>
          <cell r="C520">
            <v>9845881</v>
          </cell>
        </row>
        <row r="521">
          <cell r="A521">
            <v>521</v>
          </cell>
          <cell r="B521">
            <v>547203</v>
          </cell>
          <cell r="C521">
            <v>9845845</v>
          </cell>
        </row>
        <row r="522">
          <cell r="A522">
            <v>522</v>
          </cell>
          <cell r="B522">
            <v>547139</v>
          </cell>
          <cell r="C522">
            <v>9845876</v>
          </cell>
        </row>
        <row r="523">
          <cell r="A523">
            <v>523</v>
          </cell>
          <cell r="B523">
            <v>547140</v>
          </cell>
          <cell r="C523">
            <v>9845882</v>
          </cell>
        </row>
        <row r="524">
          <cell r="A524">
            <v>524</v>
          </cell>
          <cell r="B524">
            <v>547370</v>
          </cell>
          <cell r="C524">
            <v>9845619</v>
          </cell>
        </row>
        <row r="525">
          <cell r="A525">
            <v>525</v>
          </cell>
          <cell r="B525">
            <v>547476</v>
          </cell>
          <cell r="C525">
            <v>9845509</v>
          </cell>
        </row>
        <row r="526">
          <cell r="A526">
            <v>526</v>
          </cell>
          <cell r="B526">
            <v>547716</v>
          </cell>
          <cell r="C526">
            <v>9845264</v>
          </cell>
        </row>
        <row r="527">
          <cell r="A527">
            <v>527</v>
          </cell>
          <cell r="B527">
            <v>547684</v>
          </cell>
          <cell r="C527">
            <v>9845241</v>
          </cell>
        </row>
        <row r="528">
          <cell r="A528">
            <v>528</v>
          </cell>
          <cell r="B528">
            <v>547710</v>
          </cell>
          <cell r="C528">
            <v>9845087</v>
          </cell>
        </row>
        <row r="529">
          <cell r="A529">
            <v>529</v>
          </cell>
          <cell r="B529">
            <v>547800</v>
          </cell>
          <cell r="C529">
            <v>9844889</v>
          </cell>
        </row>
        <row r="530">
          <cell r="A530">
            <v>530</v>
          </cell>
          <cell r="B530">
            <v>547739</v>
          </cell>
          <cell r="C530">
            <v>9844851</v>
          </cell>
        </row>
        <row r="531">
          <cell r="A531">
            <v>531</v>
          </cell>
          <cell r="B531">
            <v>547775</v>
          </cell>
          <cell r="C531">
            <v>9844733</v>
          </cell>
        </row>
        <row r="532">
          <cell r="A532">
            <v>532</v>
          </cell>
          <cell r="B532">
            <v>547818</v>
          </cell>
          <cell r="C532">
            <v>9844547</v>
          </cell>
        </row>
        <row r="533">
          <cell r="A533">
            <v>533</v>
          </cell>
          <cell r="B533">
            <v>547846</v>
          </cell>
          <cell r="C533">
            <v>9844552</v>
          </cell>
        </row>
        <row r="534">
          <cell r="A534">
            <v>534</v>
          </cell>
          <cell r="B534">
            <v>548004</v>
          </cell>
          <cell r="C534">
            <v>9843860</v>
          </cell>
        </row>
        <row r="535">
          <cell r="A535">
            <v>535</v>
          </cell>
          <cell r="B535">
            <v>547966</v>
          </cell>
          <cell r="C535">
            <v>9843834</v>
          </cell>
        </row>
        <row r="536">
          <cell r="A536">
            <v>536</v>
          </cell>
          <cell r="B536">
            <v>547927</v>
          </cell>
          <cell r="C536">
            <v>9843343</v>
          </cell>
        </row>
        <row r="537">
          <cell r="A537">
            <v>537</v>
          </cell>
          <cell r="B537">
            <v>547938</v>
          </cell>
          <cell r="C537">
            <v>9843301</v>
          </cell>
        </row>
        <row r="538">
          <cell r="A538">
            <v>538</v>
          </cell>
          <cell r="B538">
            <v>547971</v>
          </cell>
          <cell r="C538">
            <v>9843271</v>
          </cell>
        </row>
        <row r="539">
          <cell r="A539">
            <v>539</v>
          </cell>
          <cell r="B539">
            <v>547933</v>
          </cell>
          <cell r="C539">
            <v>9843268</v>
          </cell>
        </row>
        <row r="540">
          <cell r="A540">
            <v>540</v>
          </cell>
          <cell r="B540">
            <v>548004</v>
          </cell>
          <cell r="C540">
            <v>9842919</v>
          </cell>
        </row>
        <row r="541">
          <cell r="A541">
            <v>541</v>
          </cell>
          <cell r="B541">
            <v>548014</v>
          </cell>
          <cell r="C541">
            <v>9842927</v>
          </cell>
        </row>
        <row r="542">
          <cell r="A542">
            <v>542</v>
          </cell>
          <cell r="B542">
            <v>547952</v>
          </cell>
          <cell r="C542">
            <v>9842586</v>
          </cell>
        </row>
        <row r="543">
          <cell r="A543">
            <v>543</v>
          </cell>
          <cell r="B543">
            <v>547996</v>
          </cell>
          <cell r="C543">
            <v>9842572</v>
          </cell>
        </row>
        <row r="544">
          <cell r="A544">
            <v>544</v>
          </cell>
          <cell r="B544">
            <v>547945</v>
          </cell>
          <cell r="C544">
            <v>9842276</v>
          </cell>
        </row>
        <row r="545">
          <cell r="A545">
            <v>545</v>
          </cell>
          <cell r="B545">
            <v>547948</v>
          </cell>
          <cell r="C545">
            <v>9842116</v>
          </cell>
        </row>
        <row r="546">
          <cell r="A546">
            <v>546</v>
          </cell>
          <cell r="B546">
            <v>547987</v>
          </cell>
          <cell r="C546">
            <v>9842115</v>
          </cell>
        </row>
        <row r="547">
          <cell r="A547">
            <v>547</v>
          </cell>
          <cell r="B547">
            <v>547992</v>
          </cell>
          <cell r="C547">
            <v>9841950</v>
          </cell>
        </row>
        <row r="548">
          <cell r="A548">
            <v>548</v>
          </cell>
          <cell r="B548">
            <v>547995</v>
          </cell>
          <cell r="C548">
            <v>9841953</v>
          </cell>
        </row>
        <row r="549">
          <cell r="A549">
            <v>549</v>
          </cell>
          <cell r="B549">
            <v>547991</v>
          </cell>
          <cell r="C549">
            <v>9841953</v>
          </cell>
        </row>
        <row r="550">
          <cell r="A550">
            <v>550</v>
          </cell>
          <cell r="B550">
            <v>548046</v>
          </cell>
          <cell r="C550">
            <v>9841935</v>
          </cell>
        </row>
        <row r="551">
          <cell r="A551">
            <v>551</v>
          </cell>
          <cell r="B551">
            <v>547947</v>
          </cell>
          <cell r="C551">
            <v>9842183</v>
          </cell>
        </row>
        <row r="552">
          <cell r="A552">
            <v>552</v>
          </cell>
          <cell r="B552">
            <v>548061</v>
          </cell>
          <cell r="C552">
            <v>9841735</v>
          </cell>
        </row>
        <row r="553">
          <cell r="A553">
            <v>553</v>
          </cell>
          <cell r="B553">
            <v>548076</v>
          </cell>
          <cell r="C553">
            <v>9841740</v>
          </cell>
        </row>
        <row r="554">
          <cell r="A554">
            <v>554</v>
          </cell>
          <cell r="B554">
            <v>548216</v>
          </cell>
          <cell r="C554">
            <v>9841162</v>
          </cell>
        </row>
        <row r="555">
          <cell r="A555">
            <v>555</v>
          </cell>
          <cell r="B555">
            <v>548198</v>
          </cell>
          <cell r="C555">
            <v>9841152</v>
          </cell>
        </row>
        <row r="556">
          <cell r="A556">
            <v>556</v>
          </cell>
          <cell r="B556">
            <v>548456</v>
          </cell>
          <cell r="C556">
            <v>9840861</v>
          </cell>
        </row>
        <row r="557">
          <cell r="A557">
            <v>557</v>
          </cell>
          <cell r="B557">
            <v>548436</v>
          </cell>
          <cell r="C557">
            <v>9840843</v>
          </cell>
        </row>
        <row r="558">
          <cell r="A558">
            <v>558</v>
          </cell>
          <cell r="B558">
            <v>549234</v>
          </cell>
          <cell r="C558">
            <v>9839936</v>
          </cell>
        </row>
        <row r="559">
          <cell r="A559">
            <v>559</v>
          </cell>
          <cell r="B559">
            <v>549251</v>
          </cell>
          <cell r="C559">
            <v>9839955</v>
          </cell>
        </row>
        <row r="560">
          <cell r="A560">
            <v>560</v>
          </cell>
          <cell r="B560">
            <v>549800</v>
          </cell>
          <cell r="C560">
            <v>9838988</v>
          </cell>
        </row>
        <row r="561">
          <cell r="A561">
            <v>561</v>
          </cell>
          <cell r="B561">
            <v>549797</v>
          </cell>
          <cell r="C561">
            <v>9838935</v>
          </cell>
        </row>
        <row r="562">
          <cell r="A562">
            <v>562</v>
          </cell>
          <cell r="B562">
            <v>549787</v>
          </cell>
          <cell r="C562">
            <v>9838741</v>
          </cell>
        </row>
        <row r="563">
          <cell r="A563">
            <v>563</v>
          </cell>
          <cell r="B563">
            <v>549802</v>
          </cell>
          <cell r="C563">
            <v>9838742</v>
          </cell>
        </row>
        <row r="564">
          <cell r="A564">
            <v>564</v>
          </cell>
          <cell r="B564">
            <v>549785</v>
          </cell>
          <cell r="C564">
            <v>9838215</v>
          </cell>
        </row>
        <row r="565">
          <cell r="A565">
            <v>565</v>
          </cell>
          <cell r="B565">
            <v>549844</v>
          </cell>
          <cell r="C565">
            <v>9838194</v>
          </cell>
        </row>
        <row r="566">
          <cell r="A566">
            <v>566</v>
          </cell>
          <cell r="B566">
            <v>549793</v>
          </cell>
          <cell r="C566">
            <v>9837817</v>
          </cell>
        </row>
        <row r="567">
          <cell r="A567">
            <v>567</v>
          </cell>
          <cell r="B567">
            <v>549817</v>
          </cell>
          <cell r="C567">
            <v>9837821</v>
          </cell>
        </row>
        <row r="568">
          <cell r="A568">
            <v>568</v>
          </cell>
          <cell r="B568">
            <v>549761</v>
          </cell>
          <cell r="C568">
            <v>9837306</v>
          </cell>
        </row>
        <row r="569">
          <cell r="A569">
            <v>569</v>
          </cell>
          <cell r="B569">
            <v>549777</v>
          </cell>
          <cell r="C569">
            <v>9837289</v>
          </cell>
        </row>
        <row r="570">
          <cell r="A570">
            <v>570</v>
          </cell>
          <cell r="B570">
            <v>549773</v>
          </cell>
          <cell r="C570">
            <v>9837287</v>
          </cell>
        </row>
        <row r="571">
          <cell r="A571">
            <v>571</v>
          </cell>
          <cell r="B571">
            <v>549725</v>
          </cell>
          <cell r="C571">
            <v>9837220</v>
          </cell>
        </row>
        <row r="572">
          <cell r="A572">
            <v>572</v>
          </cell>
          <cell r="B572">
            <v>549727</v>
          </cell>
          <cell r="C572">
            <v>9837205</v>
          </cell>
        </row>
        <row r="573">
          <cell r="A573">
            <v>573</v>
          </cell>
          <cell r="B573">
            <v>549701</v>
          </cell>
          <cell r="C573">
            <v>9837200</v>
          </cell>
        </row>
        <row r="574">
          <cell r="A574">
            <v>574</v>
          </cell>
          <cell r="B574">
            <v>549770</v>
          </cell>
          <cell r="C574">
            <v>9836993</v>
          </cell>
        </row>
        <row r="575">
          <cell r="A575">
            <v>575</v>
          </cell>
          <cell r="B575">
            <v>549750</v>
          </cell>
          <cell r="C575">
            <v>9836977</v>
          </cell>
        </row>
        <row r="576">
          <cell r="A576">
            <v>576</v>
          </cell>
          <cell r="B576">
            <v>549849</v>
          </cell>
          <cell r="C576">
            <v>9836854</v>
          </cell>
        </row>
        <row r="577">
          <cell r="A577">
            <v>577</v>
          </cell>
          <cell r="B577">
            <v>549879</v>
          </cell>
          <cell r="C577">
            <v>9836871</v>
          </cell>
        </row>
        <row r="578">
          <cell r="A578">
            <v>578</v>
          </cell>
          <cell r="B578">
            <v>549902</v>
          </cell>
          <cell r="C578">
            <v>9836778</v>
          </cell>
        </row>
        <row r="579">
          <cell r="A579">
            <v>579</v>
          </cell>
          <cell r="B579">
            <v>549917</v>
          </cell>
          <cell r="C579">
            <v>9836790</v>
          </cell>
        </row>
        <row r="580">
          <cell r="A580">
            <v>580</v>
          </cell>
          <cell r="B580">
            <v>549950</v>
          </cell>
          <cell r="C580">
            <v>9836700</v>
          </cell>
        </row>
        <row r="581">
          <cell r="A581">
            <v>581</v>
          </cell>
          <cell r="B581">
            <v>549972</v>
          </cell>
          <cell r="C581">
            <v>9836703</v>
          </cell>
        </row>
        <row r="582">
          <cell r="A582">
            <v>582</v>
          </cell>
          <cell r="B582">
            <v>550000</v>
          </cell>
          <cell r="C582">
            <v>9836622</v>
          </cell>
        </row>
        <row r="583">
          <cell r="A583">
            <v>583</v>
          </cell>
          <cell r="B583">
            <v>550029</v>
          </cell>
          <cell r="C583">
            <v>9836612</v>
          </cell>
        </row>
        <row r="584">
          <cell r="A584">
            <v>584</v>
          </cell>
          <cell r="B584">
            <v>550064</v>
          </cell>
          <cell r="C584">
            <v>9836449</v>
          </cell>
        </row>
        <row r="585">
          <cell r="A585">
            <v>585</v>
          </cell>
          <cell r="B585">
            <v>550077</v>
          </cell>
          <cell r="C585">
            <v>9836464</v>
          </cell>
        </row>
        <row r="586">
          <cell r="A586">
            <v>586</v>
          </cell>
          <cell r="B586">
            <v>550060</v>
          </cell>
          <cell r="C586">
            <v>9836383</v>
          </cell>
        </row>
        <row r="587">
          <cell r="A587">
            <v>587</v>
          </cell>
          <cell r="B587">
            <v>550099</v>
          </cell>
          <cell r="C587">
            <v>9836373</v>
          </cell>
        </row>
        <row r="588">
          <cell r="A588">
            <v>588</v>
          </cell>
          <cell r="B588">
            <v>550082</v>
          </cell>
          <cell r="C588">
            <v>9836052</v>
          </cell>
        </row>
        <row r="589">
          <cell r="A589">
            <v>589</v>
          </cell>
          <cell r="B589">
            <v>550092</v>
          </cell>
          <cell r="C589">
            <v>9836051</v>
          </cell>
        </row>
        <row r="590">
          <cell r="A590">
            <v>590</v>
          </cell>
          <cell r="B590">
            <v>550100</v>
          </cell>
          <cell r="C590">
            <v>9836076</v>
          </cell>
        </row>
        <row r="591">
          <cell r="A591">
            <v>591</v>
          </cell>
          <cell r="B591">
            <v>550068</v>
          </cell>
          <cell r="C591">
            <v>9836078</v>
          </cell>
        </row>
        <row r="592">
          <cell r="A592">
            <v>592</v>
          </cell>
          <cell r="B592">
            <v>550262</v>
          </cell>
          <cell r="C592">
            <v>9835814</v>
          </cell>
        </row>
        <row r="593">
          <cell r="A593">
            <v>593</v>
          </cell>
          <cell r="B593">
            <v>550224</v>
          </cell>
          <cell r="C593">
            <v>9835776</v>
          </cell>
        </row>
        <row r="594">
          <cell r="A594">
            <v>594</v>
          </cell>
          <cell r="B594">
            <v>550490</v>
          </cell>
          <cell r="C594">
            <v>9835476</v>
          </cell>
        </row>
        <row r="595">
          <cell r="A595">
            <v>595</v>
          </cell>
          <cell r="B595">
            <v>550513</v>
          </cell>
          <cell r="C595">
            <v>9835475</v>
          </cell>
        </row>
        <row r="596">
          <cell r="A596">
            <v>596</v>
          </cell>
          <cell r="B596">
            <v>550546</v>
          </cell>
          <cell r="C596">
            <v>9835195</v>
          </cell>
        </row>
        <row r="597">
          <cell r="A597">
            <v>597</v>
          </cell>
          <cell r="B597">
            <v>550568</v>
          </cell>
          <cell r="C597">
            <v>9835226</v>
          </cell>
        </row>
        <row r="598">
          <cell r="A598">
            <v>598</v>
          </cell>
          <cell r="B598">
            <v>550685</v>
          </cell>
          <cell r="C598">
            <v>9835148</v>
          </cell>
        </row>
        <row r="599">
          <cell r="A599">
            <v>599</v>
          </cell>
          <cell r="B599">
            <v>550695</v>
          </cell>
          <cell r="C599">
            <v>9835187</v>
          </cell>
        </row>
        <row r="600">
          <cell r="A600">
            <v>600</v>
          </cell>
          <cell r="B600">
            <v>550867</v>
          </cell>
          <cell r="C600">
            <v>9835044</v>
          </cell>
        </row>
        <row r="601">
          <cell r="A601">
            <v>601</v>
          </cell>
          <cell r="B601">
            <v>550877</v>
          </cell>
          <cell r="C601">
            <v>9835071</v>
          </cell>
        </row>
        <row r="602">
          <cell r="A602">
            <v>602</v>
          </cell>
          <cell r="B602">
            <v>550958</v>
          </cell>
          <cell r="C602">
            <v>9834873</v>
          </cell>
        </row>
        <row r="603">
          <cell r="A603">
            <v>603</v>
          </cell>
          <cell r="B603">
            <v>550976</v>
          </cell>
          <cell r="C603">
            <v>9834896</v>
          </cell>
        </row>
        <row r="604">
          <cell r="A604">
            <v>604</v>
          </cell>
          <cell r="B604">
            <v>551497</v>
          </cell>
          <cell r="C604">
            <v>9834354</v>
          </cell>
        </row>
        <row r="605">
          <cell r="A605">
            <v>605</v>
          </cell>
          <cell r="B605">
            <v>551527</v>
          </cell>
          <cell r="C605">
            <v>9834297</v>
          </cell>
        </row>
        <row r="606">
          <cell r="A606">
            <v>606</v>
          </cell>
          <cell r="B606">
            <v>551498</v>
          </cell>
          <cell r="C606">
            <v>9834285</v>
          </cell>
        </row>
        <row r="607">
          <cell r="A607">
            <v>607</v>
          </cell>
          <cell r="B607">
            <v>551486</v>
          </cell>
          <cell r="C607">
            <v>9834309</v>
          </cell>
        </row>
        <row r="608">
          <cell r="A608">
            <v>608</v>
          </cell>
          <cell r="B608">
            <v>551476</v>
          </cell>
          <cell r="C608">
            <v>9833836</v>
          </cell>
        </row>
        <row r="609">
          <cell r="A609">
            <v>609</v>
          </cell>
          <cell r="B609">
            <v>551452</v>
          </cell>
          <cell r="C609">
            <v>9833843</v>
          </cell>
        </row>
        <row r="610">
          <cell r="A610">
            <v>610</v>
          </cell>
          <cell r="B610">
            <v>551448</v>
          </cell>
          <cell r="C610">
            <v>9833680</v>
          </cell>
        </row>
        <row r="611">
          <cell r="A611">
            <v>611</v>
          </cell>
          <cell r="B611">
            <v>551422</v>
          </cell>
          <cell r="C611">
            <v>9833697</v>
          </cell>
        </row>
        <row r="612">
          <cell r="A612">
            <v>612</v>
          </cell>
          <cell r="B612">
            <v>551391</v>
          </cell>
          <cell r="C612">
            <v>9833523</v>
          </cell>
        </row>
        <row r="613">
          <cell r="A613">
            <v>613</v>
          </cell>
          <cell r="B613">
            <v>551398</v>
          </cell>
          <cell r="C613">
            <v>9833510</v>
          </cell>
        </row>
        <row r="614">
          <cell r="A614">
            <v>614</v>
          </cell>
          <cell r="B614">
            <v>551415</v>
          </cell>
          <cell r="C614">
            <v>9833515</v>
          </cell>
        </row>
        <row r="615">
          <cell r="A615">
            <v>615</v>
          </cell>
          <cell r="B615">
            <v>551385</v>
          </cell>
          <cell r="C615">
            <v>9833517</v>
          </cell>
        </row>
        <row r="616">
          <cell r="A616">
            <v>616</v>
          </cell>
          <cell r="B616">
            <v>551354</v>
          </cell>
          <cell r="C616">
            <v>9832960</v>
          </cell>
        </row>
        <row r="617">
          <cell r="A617">
            <v>617</v>
          </cell>
          <cell r="B617">
            <v>551373</v>
          </cell>
          <cell r="C617">
            <v>9832966</v>
          </cell>
        </row>
        <row r="618">
          <cell r="A618">
            <v>618</v>
          </cell>
          <cell r="B618">
            <v>551364</v>
          </cell>
          <cell r="C618">
            <v>9832723</v>
          </cell>
        </row>
        <row r="619">
          <cell r="A619">
            <v>619</v>
          </cell>
          <cell r="B619">
            <v>551349</v>
          </cell>
          <cell r="C619">
            <v>9833238</v>
          </cell>
        </row>
        <row r="620">
          <cell r="A620">
            <v>620</v>
          </cell>
          <cell r="B620">
            <v>551335</v>
          </cell>
          <cell r="C620">
            <v>9833236</v>
          </cell>
        </row>
        <row r="621">
          <cell r="A621">
            <v>621</v>
          </cell>
          <cell r="B621">
            <v>551376</v>
          </cell>
          <cell r="C621">
            <v>9832388</v>
          </cell>
        </row>
        <row r="622">
          <cell r="A622">
            <v>622</v>
          </cell>
          <cell r="B622">
            <v>551435</v>
          </cell>
          <cell r="C622">
            <v>9832370</v>
          </cell>
        </row>
        <row r="623">
          <cell r="A623">
            <v>623</v>
          </cell>
          <cell r="B623">
            <v>551381</v>
          </cell>
          <cell r="C623">
            <v>9832452</v>
          </cell>
        </row>
        <row r="624">
          <cell r="A624">
            <v>624</v>
          </cell>
          <cell r="B624">
            <v>551423</v>
          </cell>
          <cell r="C624">
            <v>9832169</v>
          </cell>
        </row>
        <row r="625">
          <cell r="A625">
            <v>625</v>
          </cell>
          <cell r="B625">
            <v>551432</v>
          </cell>
          <cell r="C625">
            <v>9831880</v>
          </cell>
        </row>
        <row r="626">
          <cell r="A626">
            <v>626</v>
          </cell>
          <cell r="B626">
            <v>551461</v>
          </cell>
          <cell r="C626">
            <v>9831898</v>
          </cell>
        </row>
        <row r="627">
          <cell r="A627">
            <v>627</v>
          </cell>
          <cell r="B627">
            <v>551691</v>
          </cell>
          <cell r="C627">
            <v>9831517</v>
          </cell>
        </row>
        <row r="628">
          <cell r="A628">
            <v>628</v>
          </cell>
          <cell r="B628">
            <v>551730</v>
          </cell>
          <cell r="C628">
            <v>9831573</v>
          </cell>
        </row>
        <row r="629">
          <cell r="A629">
            <v>629</v>
          </cell>
          <cell r="B629">
            <v>551735</v>
          </cell>
          <cell r="C629">
            <v>9831532</v>
          </cell>
        </row>
        <row r="630">
          <cell r="A630">
            <v>630</v>
          </cell>
          <cell r="B630">
            <v>551846</v>
          </cell>
          <cell r="C630">
            <v>9831469</v>
          </cell>
        </row>
        <row r="631">
          <cell r="A631">
            <v>631</v>
          </cell>
          <cell r="B631">
            <v>551922</v>
          </cell>
          <cell r="C631">
            <v>9831450</v>
          </cell>
        </row>
        <row r="632">
          <cell r="A632">
            <v>632</v>
          </cell>
          <cell r="B632">
            <v>552043</v>
          </cell>
          <cell r="C632">
            <v>9831454</v>
          </cell>
        </row>
        <row r="633">
          <cell r="A633">
            <v>633</v>
          </cell>
          <cell r="B633">
            <v>552097</v>
          </cell>
          <cell r="C633">
            <v>9831485</v>
          </cell>
        </row>
        <row r="634">
          <cell r="A634">
            <v>634</v>
          </cell>
          <cell r="B634">
            <v>552258</v>
          </cell>
          <cell r="C634">
            <v>9831202</v>
          </cell>
        </row>
        <row r="635">
          <cell r="A635">
            <v>635</v>
          </cell>
          <cell r="B635">
            <v>552270</v>
          </cell>
          <cell r="C635">
            <v>9831169</v>
          </cell>
        </row>
        <row r="636">
          <cell r="A636">
            <v>636</v>
          </cell>
          <cell r="B636">
            <v>552249</v>
          </cell>
          <cell r="C636">
            <v>9831193</v>
          </cell>
        </row>
        <row r="637">
          <cell r="A637">
            <v>637</v>
          </cell>
          <cell r="B637">
            <v>552266</v>
          </cell>
          <cell r="C637">
            <v>9831193</v>
          </cell>
        </row>
        <row r="638">
          <cell r="A638">
            <v>638</v>
          </cell>
          <cell r="B638">
            <v>552245</v>
          </cell>
          <cell r="C638">
            <v>9831163</v>
          </cell>
        </row>
        <row r="639">
          <cell r="A639">
            <v>639</v>
          </cell>
          <cell r="B639">
            <v>552293</v>
          </cell>
          <cell r="C639">
            <v>9831156</v>
          </cell>
        </row>
        <row r="640">
          <cell r="A640">
            <v>640</v>
          </cell>
          <cell r="B640">
            <v>552314</v>
          </cell>
          <cell r="C640">
            <v>9830880</v>
          </cell>
        </row>
        <row r="641">
          <cell r="A641">
            <v>641</v>
          </cell>
          <cell r="B641">
            <v>552294</v>
          </cell>
          <cell r="C641">
            <v>9830891</v>
          </cell>
        </row>
        <row r="642">
          <cell r="A642">
            <v>642</v>
          </cell>
          <cell r="B642">
            <v>552356</v>
          </cell>
          <cell r="C642">
            <v>9830874</v>
          </cell>
        </row>
        <row r="643">
          <cell r="A643">
            <v>643</v>
          </cell>
          <cell r="B643">
            <v>552327</v>
          </cell>
          <cell r="C643">
            <v>9830882</v>
          </cell>
        </row>
        <row r="644">
          <cell r="A644">
            <v>644</v>
          </cell>
          <cell r="B644">
            <v>552297</v>
          </cell>
          <cell r="C644">
            <v>9830558</v>
          </cell>
        </row>
        <row r="645">
          <cell r="A645">
            <v>645</v>
          </cell>
          <cell r="B645">
            <v>552304</v>
          </cell>
          <cell r="C645">
            <v>9830542</v>
          </cell>
        </row>
        <row r="646">
          <cell r="A646">
            <v>646</v>
          </cell>
          <cell r="B646">
            <v>552284</v>
          </cell>
          <cell r="C646">
            <v>9830534</v>
          </cell>
        </row>
        <row r="647">
          <cell r="A647">
            <v>647</v>
          </cell>
          <cell r="B647">
            <v>552315</v>
          </cell>
          <cell r="C647">
            <v>9830548</v>
          </cell>
        </row>
        <row r="648">
          <cell r="A648">
            <v>648</v>
          </cell>
          <cell r="B648">
            <v>552261</v>
          </cell>
          <cell r="C648">
            <v>9830476</v>
          </cell>
        </row>
        <row r="649">
          <cell r="A649">
            <v>649</v>
          </cell>
          <cell r="B649">
            <v>552212</v>
          </cell>
          <cell r="C649">
            <v>9830231</v>
          </cell>
        </row>
        <row r="650">
          <cell r="A650">
            <v>650</v>
          </cell>
          <cell r="B650">
            <v>552211</v>
          </cell>
          <cell r="C650">
            <v>9830228</v>
          </cell>
        </row>
        <row r="651">
          <cell r="A651">
            <v>651</v>
          </cell>
          <cell r="B651">
            <v>552227</v>
          </cell>
          <cell r="C651">
            <v>9830225</v>
          </cell>
        </row>
        <row r="652">
          <cell r="A652">
            <v>652</v>
          </cell>
          <cell r="B652">
            <v>552225</v>
          </cell>
          <cell r="C652">
            <v>9830218</v>
          </cell>
        </row>
        <row r="653">
          <cell r="A653">
            <v>653</v>
          </cell>
          <cell r="B653">
            <v>552188</v>
          </cell>
          <cell r="C653">
            <v>9830038</v>
          </cell>
        </row>
        <row r="654">
          <cell r="A654">
            <v>654</v>
          </cell>
          <cell r="B654">
            <v>552237</v>
          </cell>
          <cell r="C654">
            <v>9830080</v>
          </cell>
        </row>
        <row r="655">
          <cell r="A655">
            <v>655</v>
          </cell>
          <cell r="B655">
            <v>552243</v>
          </cell>
          <cell r="C655">
            <v>9829889</v>
          </cell>
        </row>
        <row r="656">
          <cell r="A656">
            <v>656</v>
          </cell>
          <cell r="B656">
            <v>552148</v>
          </cell>
          <cell r="C656">
            <v>9829776</v>
          </cell>
        </row>
        <row r="657">
          <cell r="A657">
            <v>657</v>
          </cell>
          <cell r="B657">
            <v>552160</v>
          </cell>
          <cell r="C657">
            <v>9829763</v>
          </cell>
        </row>
        <row r="658">
          <cell r="A658">
            <v>658</v>
          </cell>
          <cell r="B658">
            <v>552077</v>
          </cell>
          <cell r="C658">
            <v>9829336</v>
          </cell>
        </row>
        <row r="659">
          <cell r="A659">
            <v>659</v>
          </cell>
          <cell r="B659">
            <v>552080</v>
          </cell>
          <cell r="C659">
            <v>9829198</v>
          </cell>
        </row>
        <row r="660">
          <cell r="A660">
            <v>660</v>
          </cell>
          <cell r="B660">
            <v>552088</v>
          </cell>
          <cell r="C660">
            <v>9829311</v>
          </cell>
        </row>
        <row r="661">
          <cell r="A661">
            <v>661</v>
          </cell>
          <cell r="B661">
            <v>552093</v>
          </cell>
          <cell r="C661">
            <v>9829057</v>
          </cell>
        </row>
        <row r="662">
          <cell r="A662">
            <v>662</v>
          </cell>
          <cell r="B662">
            <v>552098</v>
          </cell>
          <cell r="C662">
            <v>9829112</v>
          </cell>
        </row>
        <row r="663">
          <cell r="A663">
            <v>663</v>
          </cell>
          <cell r="B663">
            <v>552110</v>
          </cell>
          <cell r="C663">
            <v>9829055</v>
          </cell>
        </row>
        <row r="664">
          <cell r="A664">
            <v>664</v>
          </cell>
          <cell r="B664">
            <v>552096</v>
          </cell>
          <cell r="C664">
            <v>9828994</v>
          </cell>
        </row>
        <row r="665">
          <cell r="A665">
            <v>665</v>
          </cell>
          <cell r="B665">
            <v>552159</v>
          </cell>
          <cell r="C665">
            <v>9828993</v>
          </cell>
        </row>
        <row r="666">
          <cell r="A666">
            <v>666</v>
          </cell>
          <cell r="B666">
            <v>552191</v>
          </cell>
          <cell r="C666">
            <v>9828933</v>
          </cell>
        </row>
        <row r="667">
          <cell r="A667">
            <v>667</v>
          </cell>
          <cell r="B667">
            <v>552200</v>
          </cell>
          <cell r="C667">
            <v>9828894</v>
          </cell>
        </row>
        <row r="668">
          <cell r="A668">
            <v>668</v>
          </cell>
          <cell r="B668">
            <v>552221</v>
          </cell>
          <cell r="C668">
            <v>9828853</v>
          </cell>
        </row>
        <row r="669">
          <cell r="A669">
            <v>669</v>
          </cell>
          <cell r="B669">
            <v>552258</v>
          </cell>
          <cell r="C669">
            <v>9828867</v>
          </cell>
        </row>
        <row r="670">
          <cell r="A670">
            <v>670</v>
          </cell>
          <cell r="B670">
            <v>552279</v>
          </cell>
          <cell r="C670">
            <v>9828804</v>
          </cell>
        </row>
        <row r="671">
          <cell r="A671">
            <v>671</v>
          </cell>
          <cell r="B671">
            <v>552462</v>
          </cell>
          <cell r="C671">
            <v>9828511</v>
          </cell>
        </row>
        <row r="672">
          <cell r="A672">
            <v>672</v>
          </cell>
          <cell r="B672">
            <v>552444</v>
          </cell>
          <cell r="C672">
            <v>9828506</v>
          </cell>
        </row>
        <row r="673">
          <cell r="A673">
            <v>673</v>
          </cell>
          <cell r="B673">
            <v>552659</v>
          </cell>
          <cell r="C673">
            <v>9827870</v>
          </cell>
        </row>
        <row r="674">
          <cell r="A674">
            <v>674</v>
          </cell>
          <cell r="B674">
            <v>552685</v>
          </cell>
          <cell r="C674">
            <v>9827879</v>
          </cell>
        </row>
        <row r="675">
          <cell r="A675">
            <v>675</v>
          </cell>
          <cell r="B675">
            <v>552686</v>
          </cell>
          <cell r="C675">
            <v>9827823</v>
          </cell>
        </row>
        <row r="676">
          <cell r="A676">
            <v>676</v>
          </cell>
          <cell r="B676">
            <v>552666</v>
          </cell>
          <cell r="C676">
            <v>9827821</v>
          </cell>
        </row>
        <row r="677">
          <cell r="A677">
            <v>677</v>
          </cell>
          <cell r="B677">
            <v>552698</v>
          </cell>
          <cell r="C677">
            <v>9827826</v>
          </cell>
        </row>
        <row r="678">
          <cell r="A678">
            <v>678</v>
          </cell>
          <cell r="B678">
            <v>552724</v>
          </cell>
          <cell r="C678">
            <v>9827775</v>
          </cell>
        </row>
        <row r="679">
          <cell r="A679">
            <v>679</v>
          </cell>
          <cell r="B679">
            <v>552765</v>
          </cell>
          <cell r="C679">
            <v>9827666</v>
          </cell>
        </row>
        <row r="680">
          <cell r="A680">
            <v>680</v>
          </cell>
          <cell r="B680">
            <v>552793</v>
          </cell>
          <cell r="C680">
            <v>9827672</v>
          </cell>
        </row>
        <row r="681">
          <cell r="A681">
            <v>681</v>
          </cell>
          <cell r="B681">
            <v>552780</v>
          </cell>
          <cell r="C681">
            <v>9827631</v>
          </cell>
        </row>
        <row r="682">
          <cell r="A682">
            <v>682</v>
          </cell>
          <cell r="B682">
            <v>552801</v>
          </cell>
          <cell r="C682">
            <v>9827644</v>
          </cell>
        </row>
        <row r="683">
          <cell r="A683">
            <v>683</v>
          </cell>
          <cell r="B683">
            <v>552853</v>
          </cell>
          <cell r="C683">
            <v>9827542</v>
          </cell>
        </row>
        <row r="684">
          <cell r="A684">
            <v>684</v>
          </cell>
          <cell r="B684">
            <v>552862</v>
          </cell>
          <cell r="C684">
            <v>9827493</v>
          </cell>
        </row>
        <row r="685">
          <cell r="A685">
            <v>685</v>
          </cell>
          <cell r="B685">
            <v>552881</v>
          </cell>
          <cell r="C685">
            <v>9827496</v>
          </cell>
        </row>
        <row r="686">
          <cell r="A686">
            <v>686</v>
          </cell>
          <cell r="B686">
            <v>552941</v>
          </cell>
          <cell r="C686">
            <v>9827302</v>
          </cell>
        </row>
        <row r="687">
          <cell r="A687">
            <v>687</v>
          </cell>
          <cell r="B687">
            <v>552970</v>
          </cell>
          <cell r="C687">
            <v>9827320</v>
          </cell>
        </row>
        <row r="688">
          <cell r="A688">
            <v>688</v>
          </cell>
          <cell r="B688">
            <v>553033</v>
          </cell>
          <cell r="C688">
            <v>9827182</v>
          </cell>
        </row>
        <row r="689">
          <cell r="A689">
            <v>689</v>
          </cell>
          <cell r="B689">
            <v>553053</v>
          </cell>
          <cell r="C689">
            <v>9827188</v>
          </cell>
        </row>
        <row r="690">
          <cell r="A690">
            <v>690</v>
          </cell>
          <cell r="B690">
            <v>553085</v>
          </cell>
          <cell r="C690">
            <v>9827062</v>
          </cell>
        </row>
        <row r="691">
          <cell r="A691">
            <v>691</v>
          </cell>
          <cell r="B691">
            <v>553111</v>
          </cell>
          <cell r="C691">
            <v>9827067</v>
          </cell>
        </row>
        <row r="692">
          <cell r="A692">
            <v>692</v>
          </cell>
          <cell r="B692">
            <v>553153</v>
          </cell>
          <cell r="C692">
            <v>9826979</v>
          </cell>
        </row>
        <row r="693">
          <cell r="A693">
            <v>693</v>
          </cell>
          <cell r="B693">
            <v>553173</v>
          </cell>
          <cell r="C693">
            <v>9826992</v>
          </cell>
        </row>
        <row r="694">
          <cell r="A694">
            <v>694</v>
          </cell>
          <cell r="B694">
            <v>553327</v>
          </cell>
          <cell r="C694">
            <v>9826742</v>
          </cell>
        </row>
        <row r="695">
          <cell r="A695">
            <v>695</v>
          </cell>
          <cell r="B695">
            <v>553283</v>
          </cell>
          <cell r="C695">
            <v>9826727</v>
          </cell>
        </row>
        <row r="696">
          <cell r="A696">
            <v>696</v>
          </cell>
          <cell r="B696">
            <v>553322</v>
          </cell>
          <cell r="C696">
            <v>9826529</v>
          </cell>
        </row>
        <row r="697">
          <cell r="A697">
            <v>697</v>
          </cell>
          <cell r="B697">
            <v>553352</v>
          </cell>
          <cell r="C697">
            <v>9826552</v>
          </cell>
        </row>
        <row r="698">
          <cell r="A698">
            <v>698</v>
          </cell>
          <cell r="B698">
            <v>553382</v>
          </cell>
          <cell r="C698">
            <v>9826520</v>
          </cell>
        </row>
        <row r="699">
          <cell r="A699">
            <v>699</v>
          </cell>
          <cell r="B699">
            <v>668614</v>
          </cell>
          <cell r="C699">
            <v>9972101</v>
          </cell>
        </row>
        <row r="700">
          <cell r="A700">
            <v>700</v>
          </cell>
          <cell r="B700">
            <v>667970</v>
          </cell>
          <cell r="C700">
            <v>9972424</v>
          </cell>
        </row>
        <row r="701">
          <cell r="A701">
            <v>701</v>
          </cell>
          <cell r="B701">
            <v>667976</v>
          </cell>
          <cell r="C701">
            <v>9972435</v>
          </cell>
        </row>
        <row r="702">
          <cell r="A702">
            <v>702</v>
          </cell>
          <cell r="B702">
            <v>667729</v>
          </cell>
          <cell r="C702">
            <v>9972516</v>
          </cell>
        </row>
        <row r="703">
          <cell r="A703">
            <v>703</v>
          </cell>
          <cell r="B703">
            <v>667723</v>
          </cell>
          <cell r="C703">
            <v>9972506</v>
          </cell>
        </row>
        <row r="704">
          <cell r="A704">
            <v>704</v>
          </cell>
          <cell r="B704">
            <v>667725</v>
          </cell>
          <cell r="C704">
            <v>9972517</v>
          </cell>
        </row>
        <row r="705">
          <cell r="A705">
            <v>705</v>
          </cell>
          <cell r="B705">
            <v>667719</v>
          </cell>
          <cell r="C705">
            <v>9972507</v>
          </cell>
        </row>
        <row r="706">
          <cell r="A706">
            <v>706</v>
          </cell>
          <cell r="B706">
            <v>667564</v>
          </cell>
          <cell r="C706">
            <v>9972569</v>
          </cell>
        </row>
        <row r="707">
          <cell r="A707">
            <v>707</v>
          </cell>
          <cell r="B707">
            <v>667560</v>
          </cell>
          <cell r="C707">
            <v>9972558</v>
          </cell>
        </row>
        <row r="708">
          <cell r="A708">
            <v>708</v>
          </cell>
          <cell r="B708">
            <v>666775</v>
          </cell>
          <cell r="C708">
            <v>9972609</v>
          </cell>
        </row>
        <row r="709">
          <cell r="A709">
            <v>709</v>
          </cell>
          <cell r="B709">
            <v>666783</v>
          </cell>
          <cell r="C709">
            <v>9972643</v>
          </cell>
        </row>
        <row r="710">
          <cell r="A710">
            <v>710</v>
          </cell>
          <cell r="B710">
            <v>666787</v>
          </cell>
          <cell r="C710">
            <v>9972609</v>
          </cell>
        </row>
        <row r="711">
          <cell r="A711">
            <v>711</v>
          </cell>
          <cell r="B711">
            <v>666763</v>
          </cell>
          <cell r="C711">
            <v>9972611</v>
          </cell>
        </row>
        <row r="712">
          <cell r="A712">
            <v>712</v>
          </cell>
          <cell r="B712">
            <v>666486</v>
          </cell>
          <cell r="C712">
            <v>9972599</v>
          </cell>
        </row>
        <row r="713">
          <cell r="A713">
            <v>713</v>
          </cell>
          <cell r="B713">
            <v>666480</v>
          </cell>
          <cell r="C713">
            <v>9972577</v>
          </cell>
        </row>
        <row r="714">
          <cell r="A714">
            <v>714</v>
          </cell>
          <cell r="B714">
            <v>666319</v>
          </cell>
          <cell r="C714">
            <v>9972488</v>
          </cell>
        </row>
        <row r="715">
          <cell r="A715">
            <v>715</v>
          </cell>
          <cell r="B715">
            <v>666318</v>
          </cell>
          <cell r="C715">
            <v>9972513</v>
          </cell>
        </row>
        <row r="716">
          <cell r="A716">
            <v>716</v>
          </cell>
          <cell r="B716">
            <v>665869</v>
          </cell>
          <cell r="C716">
            <v>9971898</v>
          </cell>
        </row>
        <row r="717">
          <cell r="A717">
            <v>717</v>
          </cell>
          <cell r="B717">
            <v>665878</v>
          </cell>
          <cell r="C717">
            <v>9971889</v>
          </cell>
        </row>
        <row r="718">
          <cell r="A718">
            <v>718</v>
          </cell>
          <cell r="B718">
            <v>665265</v>
          </cell>
          <cell r="C718">
            <v>9971532</v>
          </cell>
        </row>
        <row r="719">
          <cell r="A719">
            <v>719</v>
          </cell>
          <cell r="B719">
            <v>665268</v>
          </cell>
          <cell r="C719">
            <v>9971524</v>
          </cell>
        </row>
        <row r="720">
          <cell r="A720">
            <v>720</v>
          </cell>
          <cell r="B720">
            <v>664698</v>
          </cell>
          <cell r="C720">
            <v>9971548</v>
          </cell>
        </row>
        <row r="721">
          <cell r="A721">
            <v>721</v>
          </cell>
          <cell r="B721">
            <v>664697</v>
          </cell>
          <cell r="C721">
            <v>9971539</v>
          </cell>
        </row>
        <row r="722">
          <cell r="A722">
            <v>722</v>
          </cell>
          <cell r="B722">
            <v>663890</v>
          </cell>
          <cell r="C722">
            <v>9971295</v>
          </cell>
        </row>
        <row r="723">
          <cell r="A723">
            <v>723</v>
          </cell>
          <cell r="B723">
            <v>663892</v>
          </cell>
          <cell r="C723">
            <v>9971284</v>
          </cell>
        </row>
        <row r="724">
          <cell r="A724">
            <v>724</v>
          </cell>
          <cell r="B724">
            <v>663576</v>
          </cell>
          <cell r="C724">
            <v>9970843</v>
          </cell>
        </row>
        <row r="725">
          <cell r="A725">
            <v>725</v>
          </cell>
          <cell r="B725">
            <v>663560</v>
          </cell>
          <cell r="C725">
            <v>9970847</v>
          </cell>
        </row>
        <row r="726">
          <cell r="A726">
            <v>726</v>
          </cell>
          <cell r="B726">
            <v>663525</v>
          </cell>
          <cell r="C726">
            <v>9970670</v>
          </cell>
        </row>
        <row r="727">
          <cell r="A727">
            <v>727</v>
          </cell>
          <cell r="B727">
            <v>663535</v>
          </cell>
          <cell r="C727">
            <v>9970666</v>
          </cell>
        </row>
        <row r="728">
          <cell r="A728">
            <v>728</v>
          </cell>
          <cell r="B728">
            <v>663163</v>
          </cell>
          <cell r="C728">
            <v>9970327</v>
          </cell>
        </row>
        <row r="729">
          <cell r="A729">
            <v>729</v>
          </cell>
          <cell r="B729">
            <v>663169</v>
          </cell>
          <cell r="C729">
            <v>9970313</v>
          </cell>
        </row>
        <row r="730">
          <cell r="A730">
            <v>730</v>
          </cell>
          <cell r="B730">
            <v>663195</v>
          </cell>
          <cell r="C730">
            <v>9970332</v>
          </cell>
        </row>
        <row r="731">
          <cell r="A731">
            <v>731</v>
          </cell>
          <cell r="B731">
            <v>663163</v>
          </cell>
          <cell r="C731">
            <v>9970309</v>
          </cell>
        </row>
        <row r="732">
          <cell r="A732">
            <v>732</v>
          </cell>
          <cell r="B732">
            <v>663000</v>
          </cell>
          <cell r="C732">
            <v>9970190</v>
          </cell>
        </row>
        <row r="733">
          <cell r="A733">
            <v>733</v>
          </cell>
          <cell r="B733">
            <v>663009</v>
          </cell>
          <cell r="C733">
            <v>9970181</v>
          </cell>
        </row>
        <row r="734">
          <cell r="A734">
            <v>734</v>
          </cell>
          <cell r="B734">
            <v>662854</v>
          </cell>
          <cell r="C734">
            <v>9970072</v>
          </cell>
        </row>
        <row r="735">
          <cell r="A735">
            <v>735</v>
          </cell>
          <cell r="B735">
            <v>662865</v>
          </cell>
          <cell r="C735">
            <v>9970055</v>
          </cell>
        </row>
        <row r="736">
          <cell r="A736">
            <v>736</v>
          </cell>
          <cell r="B736">
            <v>662432</v>
          </cell>
          <cell r="C736">
            <v>9970043</v>
          </cell>
        </row>
        <row r="737">
          <cell r="A737">
            <v>737</v>
          </cell>
          <cell r="B737">
            <v>662427</v>
          </cell>
          <cell r="C737">
            <v>9970027</v>
          </cell>
        </row>
        <row r="738">
          <cell r="A738">
            <v>738</v>
          </cell>
          <cell r="B738">
            <v>661832</v>
          </cell>
          <cell r="C738">
            <v>9970288</v>
          </cell>
        </row>
        <row r="739">
          <cell r="A739">
            <v>739</v>
          </cell>
          <cell r="B739">
            <v>661828</v>
          </cell>
          <cell r="C739">
            <v>9970272</v>
          </cell>
        </row>
        <row r="740">
          <cell r="A740">
            <v>740</v>
          </cell>
          <cell r="B740">
            <v>661800</v>
          </cell>
          <cell r="C740">
            <v>9970303</v>
          </cell>
        </row>
        <row r="741">
          <cell r="A741">
            <v>741</v>
          </cell>
          <cell r="B741">
            <v>661795</v>
          </cell>
          <cell r="C741">
            <v>9970291</v>
          </cell>
        </row>
        <row r="742">
          <cell r="A742">
            <v>742</v>
          </cell>
          <cell r="B742">
            <v>661589</v>
          </cell>
          <cell r="C742">
            <v>9970384</v>
          </cell>
        </row>
        <row r="743">
          <cell r="A743">
            <v>743</v>
          </cell>
          <cell r="B743">
            <v>661585</v>
          </cell>
          <cell r="C743">
            <v>9970372</v>
          </cell>
        </row>
        <row r="744">
          <cell r="A744">
            <v>744</v>
          </cell>
          <cell r="B744">
            <v>661047</v>
          </cell>
          <cell r="C744">
            <v>9970469</v>
          </cell>
        </row>
        <row r="745">
          <cell r="A745">
            <v>745</v>
          </cell>
          <cell r="B745">
            <v>661048</v>
          </cell>
          <cell r="C745">
            <v>9970456</v>
          </cell>
        </row>
        <row r="746">
          <cell r="A746">
            <v>746</v>
          </cell>
          <cell r="B746">
            <v>660806</v>
          </cell>
          <cell r="C746">
            <v>9970294</v>
          </cell>
        </row>
        <row r="747">
          <cell r="A747">
            <v>747</v>
          </cell>
          <cell r="B747">
            <v>660820</v>
          </cell>
          <cell r="C747">
            <v>9970287</v>
          </cell>
        </row>
        <row r="748">
          <cell r="A748">
            <v>748</v>
          </cell>
          <cell r="B748">
            <v>660728</v>
          </cell>
          <cell r="C748">
            <v>9970114</v>
          </cell>
        </row>
        <row r="749">
          <cell r="A749">
            <v>749</v>
          </cell>
          <cell r="B749">
            <v>660738</v>
          </cell>
          <cell r="C749">
            <v>9970109</v>
          </cell>
        </row>
        <row r="750">
          <cell r="A750">
            <v>750</v>
          </cell>
          <cell r="B750">
            <v>660750</v>
          </cell>
          <cell r="C750">
            <v>9970116</v>
          </cell>
        </row>
        <row r="751">
          <cell r="A751">
            <v>751</v>
          </cell>
          <cell r="B751">
            <v>660750</v>
          </cell>
          <cell r="C751">
            <v>9970116</v>
          </cell>
        </row>
        <row r="752">
          <cell r="A752">
            <v>752</v>
          </cell>
          <cell r="B752">
            <v>660750</v>
          </cell>
          <cell r="C752">
            <v>9970116</v>
          </cell>
        </row>
        <row r="753">
          <cell r="A753">
            <v>753</v>
          </cell>
          <cell r="B753">
            <v>660750</v>
          </cell>
          <cell r="C753">
            <v>9970116</v>
          </cell>
        </row>
        <row r="754">
          <cell r="A754">
            <v>754</v>
          </cell>
          <cell r="B754">
            <v>660750</v>
          </cell>
          <cell r="C754">
            <v>9970116</v>
          </cell>
        </row>
        <row r="755">
          <cell r="A755">
            <v>755</v>
          </cell>
          <cell r="B755">
            <v>660750</v>
          </cell>
          <cell r="C755">
            <v>9970116</v>
          </cell>
        </row>
        <row r="756">
          <cell r="A756">
            <v>756</v>
          </cell>
          <cell r="B756">
            <v>660750</v>
          </cell>
          <cell r="C756">
            <v>9970116</v>
          </cell>
        </row>
        <row r="757">
          <cell r="A757">
            <v>757</v>
          </cell>
          <cell r="B757">
            <v>660662</v>
          </cell>
          <cell r="C757">
            <v>9970024</v>
          </cell>
        </row>
        <row r="758">
          <cell r="A758">
            <v>758</v>
          </cell>
          <cell r="B758">
            <v>660676</v>
          </cell>
          <cell r="C758">
            <v>9970006</v>
          </cell>
        </row>
        <row r="759">
          <cell r="A759">
            <v>759</v>
          </cell>
          <cell r="B759">
            <v>660498</v>
          </cell>
          <cell r="C759">
            <v>9969875</v>
          </cell>
        </row>
        <row r="760">
          <cell r="A760">
            <v>760</v>
          </cell>
          <cell r="B760">
            <v>660501</v>
          </cell>
          <cell r="C760">
            <v>9969851</v>
          </cell>
        </row>
        <row r="761">
          <cell r="A761">
            <v>761</v>
          </cell>
          <cell r="B761">
            <v>660374</v>
          </cell>
          <cell r="C761">
            <v>9969771</v>
          </cell>
        </row>
        <row r="762">
          <cell r="A762">
            <v>762</v>
          </cell>
          <cell r="B762">
            <v>660382</v>
          </cell>
          <cell r="C762">
            <v>9969760</v>
          </cell>
        </row>
        <row r="763">
          <cell r="A763">
            <v>763</v>
          </cell>
          <cell r="B763">
            <v>660045</v>
          </cell>
          <cell r="C763">
            <v>9969775</v>
          </cell>
        </row>
        <row r="764">
          <cell r="A764">
            <v>764</v>
          </cell>
          <cell r="B764">
            <v>660047</v>
          </cell>
          <cell r="C764">
            <v>9969792</v>
          </cell>
        </row>
        <row r="765">
          <cell r="A765">
            <v>765</v>
          </cell>
          <cell r="B765">
            <v>659741</v>
          </cell>
          <cell r="C765">
            <v>9969830</v>
          </cell>
        </row>
        <row r="766">
          <cell r="A766">
            <v>766</v>
          </cell>
          <cell r="B766">
            <v>659741</v>
          </cell>
          <cell r="C766">
            <v>9969820</v>
          </cell>
        </row>
        <row r="767">
          <cell r="A767">
            <v>767</v>
          </cell>
          <cell r="B767">
            <v>659474</v>
          </cell>
          <cell r="C767">
            <v>9969638</v>
          </cell>
        </row>
        <row r="768">
          <cell r="A768">
            <v>768</v>
          </cell>
          <cell r="B768">
            <v>659482</v>
          </cell>
          <cell r="C768">
            <v>9969628</v>
          </cell>
        </row>
        <row r="769">
          <cell r="A769">
            <v>769</v>
          </cell>
          <cell r="B769">
            <v>659284</v>
          </cell>
          <cell r="C769">
            <v>9969614</v>
          </cell>
        </row>
        <row r="770">
          <cell r="A770">
            <v>770</v>
          </cell>
          <cell r="B770">
            <v>659285</v>
          </cell>
          <cell r="C770">
            <v>9969599</v>
          </cell>
        </row>
        <row r="771">
          <cell r="A771">
            <v>771</v>
          </cell>
          <cell r="B771">
            <v>659116</v>
          </cell>
          <cell r="C771">
            <v>9969690</v>
          </cell>
        </row>
        <row r="772">
          <cell r="A772">
            <v>772</v>
          </cell>
          <cell r="B772">
            <v>659108</v>
          </cell>
          <cell r="C772">
            <v>9969673</v>
          </cell>
        </row>
        <row r="773">
          <cell r="A773">
            <v>773</v>
          </cell>
          <cell r="B773">
            <v>659010</v>
          </cell>
          <cell r="C773">
            <v>9969766</v>
          </cell>
        </row>
        <row r="774">
          <cell r="A774">
            <v>774</v>
          </cell>
          <cell r="B774">
            <v>658996</v>
          </cell>
          <cell r="C774">
            <v>9969778</v>
          </cell>
        </row>
        <row r="775">
          <cell r="A775">
            <v>775</v>
          </cell>
          <cell r="B775">
            <v>659005</v>
          </cell>
          <cell r="C775">
            <v>9969750</v>
          </cell>
        </row>
        <row r="776">
          <cell r="A776">
            <v>776</v>
          </cell>
          <cell r="B776">
            <v>658995</v>
          </cell>
          <cell r="C776">
            <v>9969760</v>
          </cell>
        </row>
        <row r="777">
          <cell r="A777">
            <v>777</v>
          </cell>
          <cell r="B777">
            <v>658996</v>
          </cell>
          <cell r="C777">
            <v>9969757</v>
          </cell>
        </row>
        <row r="778">
          <cell r="A778">
            <v>778</v>
          </cell>
          <cell r="B778">
            <v>659003</v>
          </cell>
          <cell r="C778">
            <v>9969771</v>
          </cell>
        </row>
        <row r="779">
          <cell r="A779">
            <v>779</v>
          </cell>
          <cell r="B779">
            <v>658830</v>
          </cell>
          <cell r="C779">
            <v>9969909</v>
          </cell>
        </row>
        <row r="780">
          <cell r="A780">
            <v>780</v>
          </cell>
          <cell r="B780">
            <v>658820</v>
          </cell>
          <cell r="C780">
            <v>9969897</v>
          </cell>
        </row>
        <row r="781">
          <cell r="A781">
            <v>781</v>
          </cell>
          <cell r="B781">
            <v>658760</v>
          </cell>
          <cell r="C781">
            <v>9969964</v>
          </cell>
        </row>
        <row r="782">
          <cell r="A782">
            <v>782</v>
          </cell>
          <cell r="B782">
            <v>658738</v>
          </cell>
          <cell r="C782">
            <v>9969981</v>
          </cell>
        </row>
        <row r="783">
          <cell r="A783">
            <v>783</v>
          </cell>
          <cell r="B783">
            <v>658765</v>
          </cell>
          <cell r="C783">
            <v>9969948</v>
          </cell>
        </row>
        <row r="784">
          <cell r="A784">
            <v>784</v>
          </cell>
          <cell r="B784">
            <v>658739</v>
          </cell>
          <cell r="C784">
            <v>9969970</v>
          </cell>
        </row>
        <row r="785">
          <cell r="A785">
            <v>785</v>
          </cell>
          <cell r="B785">
            <v>658751</v>
          </cell>
          <cell r="C785">
            <v>9969949</v>
          </cell>
        </row>
        <row r="786">
          <cell r="A786">
            <v>786</v>
          </cell>
          <cell r="B786">
            <v>658545</v>
          </cell>
          <cell r="C786">
            <v>9970025</v>
          </cell>
        </row>
        <row r="787">
          <cell r="A787">
            <v>787</v>
          </cell>
          <cell r="B787">
            <v>658537</v>
          </cell>
          <cell r="C787">
            <v>9970010</v>
          </cell>
        </row>
        <row r="788">
          <cell r="A788">
            <v>788</v>
          </cell>
          <cell r="B788">
            <v>658431</v>
          </cell>
          <cell r="C788">
            <v>9970042</v>
          </cell>
        </row>
        <row r="789">
          <cell r="A789">
            <v>789</v>
          </cell>
          <cell r="B789">
            <v>658414</v>
          </cell>
          <cell r="C789">
            <v>9970024</v>
          </cell>
        </row>
        <row r="790">
          <cell r="A790">
            <v>790</v>
          </cell>
          <cell r="B790">
            <v>658220</v>
          </cell>
          <cell r="C790">
            <v>9970134</v>
          </cell>
        </row>
        <row r="791">
          <cell r="A791">
            <v>791</v>
          </cell>
          <cell r="B791">
            <v>658215</v>
          </cell>
          <cell r="C791">
            <v>9970119</v>
          </cell>
        </row>
        <row r="792">
          <cell r="A792">
            <v>792</v>
          </cell>
          <cell r="B792">
            <v>658033</v>
          </cell>
          <cell r="C792">
            <v>9970104</v>
          </cell>
        </row>
        <row r="793">
          <cell r="A793">
            <v>793</v>
          </cell>
          <cell r="B793">
            <v>658022</v>
          </cell>
          <cell r="C793">
            <v>9970081</v>
          </cell>
        </row>
        <row r="794">
          <cell r="A794">
            <v>794</v>
          </cell>
          <cell r="B794">
            <v>657831</v>
          </cell>
          <cell r="C794">
            <v>9970075</v>
          </cell>
        </row>
        <row r="795">
          <cell r="A795">
            <v>795</v>
          </cell>
          <cell r="B795">
            <v>657833</v>
          </cell>
          <cell r="C795">
            <v>9970062</v>
          </cell>
        </row>
        <row r="796">
          <cell r="A796">
            <v>796</v>
          </cell>
          <cell r="B796">
            <v>657812</v>
          </cell>
          <cell r="C796">
            <v>9970072</v>
          </cell>
        </row>
        <row r="797">
          <cell r="A797">
            <v>797</v>
          </cell>
          <cell r="B797">
            <v>657822</v>
          </cell>
          <cell r="C797">
            <v>9970059</v>
          </cell>
        </row>
        <row r="798">
          <cell r="A798">
            <v>798</v>
          </cell>
          <cell r="B798">
            <v>657646</v>
          </cell>
          <cell r="C798">
            <v>9969944</v>
          </cell>
        </row>
        <row r="799">
          <cell r="A799">
            <v>799</v>
          </cell>
          <cell r="B799">
            <v>657661</v>
          </cell>
          <cell r="C799">
            <v>9969934</v>
          </cell>
        </row>
        <row r="800">
          <cell r="A800">
            <v>800</v>
          </cell>
          <cell r="B800">
            <v>657475</v>
          </cell>
          <cell r="C800">
            <v>9969754</v>
          </cell>
        </row>
        <row r="801">
          <cell r="A801">
            <v>801</v>
          </cell>
          <cell r="B801">
            <v>657483</v>
          </cell>
          <cell r="C801">
            <v>9969739</v>
          </cell>
        </row>
        <row r="802">
          <cell r="A802">
            <v>802</v>
          </cell>
          <cell r="B802">
            <v>657363</v>
          </cell>
          <cell r="C802">
            <v>9969666</v>
          </cell>
        </row>
        <row r="803">
          <cell r="A803">
            <v>803</v>
          </cell>
          <cell r="B803">
            <v>657372</v>
          </cell>
          <cell r="C803">
            <v>9969654</v>
          </cell>
        </row>
        <row r="804">
          <cell r="A804">
            <v>804</v>
          </cell>
          <cell r="B804">
            <v>657320</v>
          </cell>
          <cell r="C804">
            <v>9969632</v>
          </cell>
        </row>
        <row r="805">
          <cell r="A805">
            <v>805</v>
          </cell>
          <cell r="B805">
            <v>657322</v>
          </cell>
          <cell r="C805">
            <v>9969611</v>
          </cell>
        </row>
        <row r="806">
          <cell r="A806">
            <v>806</v>
          </cell>
          <cell r="B806">
            <v>657231</v>
          </cell>
          <cell r="C806">
            <v>9969558</v>
          </cell>
        </row>
        <row r="807">
          <cell r="A807">
            <v>807</v>
          </cell>
          <cell r="B807">
            <v>657206</v>
          </cell>
          <cell r="C807">
            <v>9969584</v>
          </cell>
        </row>
        <row r="808">
          <cell r="A808">
            <v>808</v>
          </cell>
          <cell r="B808">
            <v>657048</v>
          </cell>
          <cell r="C808">
            <v>9969533</v>
          </cell>
        </row>
        <row r="809">
          <cell r="A809">
            <v>809</v>
          </cell>
          <cell r="B809">
            <v>657050</v>
          </cell>
          <cell r="C809">
            <v>9969518</v>
          </cell>
        </row>
        <row r="810">
          <cell r="A810">
            <v>810</v>
          </cell>
          <cell r="B810">
            <v>656971</v>
          </cell>
          <cell r="C810">
            <v>9969519</v>
          </cell>
        </row>
        <row r="811">
          <cell r="A811">
            <v>811</v>
          </cell>
          <cell r="B811">
            <v>656972</v>
          </cell>
          <cell r="C811">
            <v>9969501</v>
          </cell>
        </row>
        <row r="812">
          <cell r="A812">
            <v>812</v>
          </cell>
          <cell r="B812">
            <v>656742</v>
          </cell>
          <cell r="C812">
            <v>9969549</v>
          </cell>
        </row>
        <row r="813">
          <cell r="A813">
            <v>813</v>
          </cell>
          <cell r="B813">
            <v>656743</v>
          </cell>
          <cell r="C813">
            <v>9969534</v>
          </cell>
        </row>
        <row r="814">
          <cell r="A814">
            <v>814</v>
          </cell>
          <cell r="B814">
            <v>656592</v>
          </cell>
          <cell r="C814">
            <v>9969512</v>
          </cell>
        </row>
        <row r="815">
          <cell r="A815">
            <v>815</v>
          </cell>
          <cell r="B815">
            <v>656591</v>
          </cell>
          <cell r="C815">
            <v>9969495</v>
          </cell>
        </row>
        <row r="816">
          <cell r="A816">
            <v>816</v>
          </cell>
          <cell r="B816">
            <v>656523</v>
          </cell>
          <cell r="C816">
            <v>9969478</v>
          </cell>
        </row>
        <row r="817">
          <cell r="A817">
            <v>817</v>
          </cell>
          <cell r="B817">
            <v>656534</v>
          </cell>
          <cell r="C817">
            <v>9969467</v>
          </cell>
        </row>
        <row r="818">
          <cell r="A818">
            <v>818</v>
          </cell>
          <cell r="B818">
            <v>656446</v>
          </cell>
          <cell r="C818">
            <v>9969387</v>
          </cell>
        </row>
        <row r="819">
          <cell r="A819">
            <v>819</v>
          </cell>
          <cell r="B819">
            <v>656459</v>
          </cell>
          <cell r="C819">
            <v>9969378</v>
          </cell>
        </row>
        <row r="820">
          <cell r="A820">
            <v>820</v>
          </cell>
          <cell r="B820">
            <v>656369</v>
          </cell>
          <cell r="C820">
            <v>9969144</v>
          </cell>
        </row>
        <row r="821">
          <cell r="A821">
            <v>821</v>
          </cell>
          <cell r="B821">
            <v>656385</v>
          </cell>
          <cell r="C821">
            <v>9969151</v>
          </cell>
        </row>
        <row r="822">
          <cell r="A822">
            <v>822</v>
          </cell>
          <cell r="B822">
            <v>656418</v>
          </cell>
          <cell r="C822">
            <v>9969015</v>
          </cell>
        </row>
        <row r="823">
          <cell r="A823">
            <v>823</v>
          </cell>
          <cell r="B823">
            <v>656433</v>
          </cell>
          <cell r="C823">
            <v>9969022</v>
          </cell>
        </row>
        <row r="824">
          <cell r="A824">
            <v>824</v>
          </cell>
          <cell r="B824">
            <v>656267</v>
          </cell>
          <cell r="C824">
            <v>9968557</v>
          </cell>
        </row>
        <row r="825">
          <cell r="A825">
            <v>825</v>
          </cell>
          <cell r="B825">
            <v>656281</v>
          </cell>
          <cell r="C825">
            <v>9968553</v>
          </cell>
        </row>
        <row r="826">
          <cell r="A826">
            <v>826</v>
          </cell>
          <cell r="B826">
            <v>656204</v>
          </cell>
          <cell r="C826">
            <v>9968357</v>
          </cell>
        </row>
        <row r="827">
          <cell r="A827">
            <v>827</v>
          </cell>
          <cell r="B827">
            <v>656219</v>
          </cell>
          <cell r="C827">
            <v>9968351</v>
          </cell>
        </row>
        <row r="828">
          <cell r="A828">
            <v>828</v>
          </cell>
          <cell r="B828">
            <v>656087</v>
          </cell>
          <cell r="C828">
            <v>9968172</v>
          </cell>
        </row>
        <row r="829">
          <cell r="A829">
            <v>829</v>
          </cell>
          <cell r="B829">
            <v>656093</v>
          </cell>
          <cell r="C829">
            <v>9968158</v>
          </cell>
        </row>
        <row r="830">
          <cell r="A830">
            <v>830</v>
          </cell>
          <cell r="B830">
            <v>655813</v>
          </cell>
          <cell r="C830">
            <v>9968060</v>
          </cell>
        </row>
        <row r="831">
          <cell r="A831">
            <v>831</v>
          </cell>
          <cell r="B831">
            <v>655793</v>
          </cell>
          <cell r="C831">
            <v>9968035</v>
          </cell>
        </row>
        <row r="832">
          <cell r="A832">
            <v>832</v>
          </cell>
          <cell r="B832">
            <v>655533</v>
          </cell>
          <cell r="C832">
            <v>9968098</v>
          </cell>
        </row>
        <row r="833">
          <cell r="A833">
            <v>833</v>
          </cell>
          <cell r="B833">
            <v>655538</v>
          </cell>
          <cell r="C833">
            <v>9968076</v>
          </cell>
        </row>
        <row r="834">
          <cell r="A834">
            <v>834</v>
          </cell>
          <cell r="B834">
            <v>655156</v>
          </cell>
          <cell r="C834">
            <v>9968246</v>
          </cell>
        </row>
        <row r="835">
          <cell r="A835">
            <v>835</v>
          </cell>
          <cell r="B835">
            <v>655149</v>
          </cell>
          <cell r="C835">
            <v>9968218</v>
          </cell>
        </row>
        <row r="836">
          <cell r="A836">
            <v>836</v>
          </cell>
          <cell r="B836">
            <v>655086</v>
          </cell>
          <cell r="C836">
            <v>9968339</v>
          </cell>
        </row>
        <row r="837">
          <cell r="A837">
            <v>837</v>
          </cell>
          <cell r="B837">
            <v>655075</v>
          </cell>
          <cell r="C837">
            <v>9968327</v>
          </cell>
        </row>
        <row r="838">
          <cell r="A838">
            <v>838</v>
          </cell>
          <cell r="B838">
            <v>654506</v>
          </cell>
          <cell r="C838">
            <v>9968507</v>
          </cell>
        </row>
        <row r="839">
          <cell r="A839">
            <v>839</v>
          </cell>
          <cell r="B839">
            <v>654506</v>
          </cell>
          <cell r="C839">
            <v>9968496</v>
          </cell>
        </row>
        <row r="840">
          <cell r="A840">
            <v>840</v>
          </cell>
          <cell r="B840">
            <v>654316</v>
          </cell>
          <cell r="C840">
            <v>9968507</v>
          </cell>
        </row>
        <row r="841">
          <cell r="A841">
            <v>841</v>
          </cell>
          <cell r="B841">
            <v>654318</v>
          </cell>
          <cell r="C841">
            <v>9968490</v>
          </cell>
        </row>
        <row r="842">
          <cell r="A842">
            <v>842</v>
          </cell>
          <cell r="B842">
            <v>654094</v>
          </cell>
          <cell r="C842">
            <v>9968456</v>
          </cell>
        </row>
        <row r="843">
          <cell r="A843">
            <v>843</v>
          </cell>
          <cell r="B843">
            <v>654101</v>
          </cell>
          <cell r="C843">
            <v>9968443</v>
          </cell>
        </row>
        <row r="844">
          <cell r="A844">
            <v>844</v>
          </cell>
          <cell r="B844">
            <v>653815</v>
          </cell>
          <cell r="C844">
            <v>9968481</v>
          </cell>
        </row>
        <row r="845">
          <cell r="A845">
            <v>845</v>
          </cell>
          <cell r="B845">
            <v>653811</v>
          </cell>
          <cell r="C845">
            <v>9968462</v>
          </cell>
        </row>
        <row r="846">
          <cell r="A846">
            <v>846</v>
          </cell>
          <cell r="B846">
            <v>653599</v>
          </cell>
          <cell r="C846">
            <v>9968583</v>
          </cell>
        </row>
        <row r="847">
          <cell r="A847">
            <v>847</v>
          </cell>
          <cell r="B847">
            <v>653593</v>
          </cell>
          <cell r="C847">
            <v>9968565</v>
          </cell>
        </row>
        <row r="848">
          <cell r="A848">
            <v>848</v>
          </cell>
          <cell r="B848">
            <v>653495</v>
          </cell>
          <cell r="C848">
            <v>9968699</v>
          </cell>
        </row>
        <row r="849">
          <cell r="A849">
            <v>849</v>
          </cell>
          <cell r="B849">
            <v>653484</v>
          </cell>
          <cell r="C849">
            <v>9968689</v>
          </cell>
        </row>
        <row r="850">
          <cell r="A850">
            <v>850</v>
          </cell>
          <cell r="B850">
            <v>653380</v>
          </cell>
          <cell r="C850">
            <v>9968714</v>
          </cell>
        </row>
        <row r="851">
          <cell r="A851">
            <v>851</v>
          </cell>
          <cell r="B851">
            <v>653403</v>
          </cell>
          <cell r="C851">
            <v>9968735</v>
          </cell>
        </row>
        <row r="852">
          <cell r="A852">
            <v>852</v>
          </cell>
          <cell r="B852">
            <v>653158</v>
          </cell>
          <cell r="C852">
            <v>9968629</v>
          </cell>
        </row>
        <row r="853">
          <cell r="A853">
            <v>853</v>
          </cell>
          <cell r="B853">
            <v>653167</v>
          </cell>
          <cell r="C853">
            <v>9968609</v>
          </cell>
        </row>
        <row r="854">
          <cell r="A854">
            <v>854</v>
          </cell>
          <cell r="B854">
            <v>652950</v>
          </cell>
          <cell r="C854">
            <v>9968515</v>
          </cell>
        </row>
        <row r="855">
          <cell r="A855">
            <v>855</v>
          </cell>
          <cell r="B855">
            <v>652956</v>
          </cell>
          <cell r="C855">
            <v>9968503</v>
          </cell>
        </row>
        <row r="856">
          <cell r="A856">
            <v>856</v>
          </cell>
          <cell r="B856">
            <v>652863</v>
          </cell>
          <cell r="C856">
            <v>9968471</v>
          </cell>
        </row>
        <row r="857">
          <cell r="A857">
            <v>857</v>
          </cell>
          <cell r="B857">
            <v>652870</v>
          </cell>
          <cell r="C857">
            <v>9968456</v>
          </cell>
        </row>
        <row r="858">
          <cell r="A858">
            <v>858</v>
          </cell>
          <cell r="B858">
            <v>652650</v>
          </cell>
          <cell r="C858">
            <v>9968385</v>
          </cell>
        </row>
        <row r="859">
          <cell r="A859">
            <v>859</v>
          </cell>
          <cell r="B859">
            <v>652677</v>
          </cell>
          <cell r="C859">
            <v>9968377</v>
          </cell>
        </row>
        <row r="860">
          <cell r="A860">
            <v>860</v>
          </cell>
          <cell r="B860">
            <v>652489</v>
          </cell>
          <cell r="C860">
            <v>9968353</v>
          </cell>
        </row>
        <row r="861">
          <cell r="A861">
            <v>861</v>
          </cell>
          <cell r="B861">
            <v>652491</v>
          </cell>
          <cell r="C861">
            <v>9968338</v>
          </cell>
        </row>
        <row r="862">
          <cell r="A862">
            <v>862</v>
          </cell>
          <cell r="B862">
            <v>652210</v>
          </cell>
          <cell r="C862">
            <v>9968302</v>
          </cell>
        </row>
        <row r="863">
          <cell r="A863">
            <v>863</v>
          </cell>
          <cell r="B863">
            <v>652221</v>
          </cell>
          <cell r="C863">
            <v>9968285</v>
          </cell>
        </row>
        <row r="864">
          <cell r="A864">
            <v>864</v>
          </cell>
          <cell r="B864">
            <v>652204</v>
          </cell>
          <cell r="C864">
            <v>9968284</v>
          </cell>
        </row>
        <row r="865">
          <cell r="A865">
            <v>865</v>
          </cell>
          <cell r="B865">
            <v>652201</v>
          </cell>
          <cell r="C865">
            <v>9968296</v>
          </cell>
        </row>
        <row r="866">
          <cell r="A866">
            <v>866</v>
          </cell>
          <cell r="B866">
            <v>652094</v>
          </cell>
          <cell r="C866">
            <v>9968145</v>
          </cell>
        </row>
        <row r="867">
          <cell r="A867">
            <v>867</v>
          </cell>
          <cell r="B867">
            <v>652107</v>
          </cell>
          <cell r="C867">
            <v>9968139</v>
          </cell>
        </row>
        <row r="868">
          <cell r="A868">
            <v>868</v>
          </cell>
          <cell r="B868">
            <v>652001</v>
          </cell>
          <cell r="C868">
            <v>9968003</v>
          </cell>
        </row>
        <row r="869">
          <cell r="A869">
            <v>869</v>
          </cell>
          <cell r="B869">
            <v>652008</v>
          </cell>
          <cell r="C869">
            <v>9967992</v>
          </cell>
        </row>
        <row r="870">
          <cell r="A870">
            <v>870</v>
          </cell>
          <cell r="B870">
            <v>651848</v>
          </cell>
          <cell r="C870">
            <v>9967978</v>
          </cell>
        </row>
        <row r="871">
          <cell r="A871">
            <v>871</v>
          </cell>
          <cell r="B871">
            <v>651844</v>
          </cell>
          <cell r="C871">
            <v>9967956</v>
          </cell>
        </row>
        <row r="872">
          <cell r="A872">
            <v>872</v>
          </cell>
          <cell r="B872">
            <v>651679</v>
          </cell>
          <cell r="C872">
            <v>9967897</v>
          </cell>
        </row>
        <row r="873">
          <cell r="A873">
            <v>873</v>
          </cell>
          <cell r="B873">
            <v>651691</v>
          </cell>
          <cell r="C873">
            <v>9967883</v>
          </cell>
        </row>
        <row r="874">
          <cell r="A874">
            <v>874</v>
          </cell>
          <cell r="B874">
            <v>651225</v>
          </cell>
          <cell r="C874">
            <v>9967395</v>
          </cell>
        </row>
        <row r="875">
          <cell r="A875">
            <v>875</v>
          </cell>
          <cell r="B875">
            <v>651229</v>
          </cell>
          <cell r="C875">
            <v>9967384</v>
          </cell>
        </row>
        <row r="876">
          <cell r="A876">
            <v>876</v>
          </cell>
          <cell r="B876">
            <v>650790</v>
          </cell>
          <cell r="C876">
            <v>9967267</v>
          </cell>
        </row>
        <row r="877">
          <cell r="A877">
            <v>877</v>
          </cell>
          <cell r="B877">
            <v>650796</v>
          </cell>
          <cell r="C877">
            <v>9967254</v>
          </cell>
        </row>
        <row r="878">
          <cell r="A878">
            <v>878</v>
          </cell>
          <cell r="B878">
            <v>650396</v>
          </cell>
          <cell r="C878">
            <v>9966878</v>
          </cell>
        </row>
        <row r="879">
          <cell r="A879">
            <v>879</v>
          </cell>
          <cell r="B879">
            <v>650409</v>
          </cell>
          <cell r="C879">
            <v>9966874</v>
          </cell>
        </row>
        <row r="880">
          <cell r="A880">
            <v>880</v>
          </cell>
          <cell r="B880">
            <v>650054</v>
          </cell>
          <cell r="C880">
            <v>9966469</v>
          </cell>
        </row>
        <row r="881">
          <cell r="A881">
            <v>881</v>
          </cell>
          <cell r="B881">
            <v>650064</v>
          </cell>
          <cell r="C881">
            <v>9966455</v>
          </cell>
        </row>
        <row r="882">
          <cell r="A882">
            <v>882</v>
          </cell>
          <cell r="B882">
            <v>649781</v>
          </cell>
          <cell r="C882">
            <v>9966486</v>
          </cell>
        </row>
        <row r="883">
          <cell r="A883">
            <v>883</v>
          </cell>
          <cell r="B883">
            <v>649769</v>
          </cell>
          <cell r="C883">
            <v>9966461</v>
          </cell>
        </row>
        <row r="884">
          <cell r="A884">
            <v>884</v>
          </cell>
          <cell r="B884">
            <v>649562</v>
          </cell>
          <cell r="C884">
            <v>9966408</v>
          </cell>
        </row>
        <row r="885">
          <cell r="A885">
            <v>885</v>
          </cell>
          <cell r="B885">
            <v>649583</v>
          </cell>
          <cell r="C885">
            <v>9966390</v>
          </cell>
        </row>
        <row r="886">
          <cell r="A886">
            <v>886</v>
          </cell>
          <cell r="B886">
            <v>648992</v>
          </cell>
          <cell r="C886">
            <v>9966194</v>
          </cell>
        </row>
        <row r="887">
          <cell r="A887">
            <v>887</v>
          </cell>
          <cell r="B887">
            <v>649008</v>
          </cell>
          <cell r="C887">
            <v>9966183</v>
          </cell>
        </row>
        <row r="888">
          <cell r="A888">
            <v>888</v>
          </cell>
          <cell r="B888">
            <v>648406</v>
          </cell>
          <cell r="C888">
            <v>9966027</v>
          </cell>
        </row>
        <row r="889">
          <cell r="A889">
            <v>889</v>
          </cell>
          <cell r="B889">
            <v>648412</v>
          </cell>
          <cell r="C889">
            <v>9966012</v>
          </cell>
        </row>
        <row r="890">
          <cell r="A890">
            <v>890</v>
          </cell>
          <cell r="B890">
            <v>648259</v>
          </cell>
          <cell r="C890">
            <v>9966188</v>
          </cell>
        </row>
        <row r="891">
          <cell r="A891">
            <v>891</v>
          </cell>
          <cell r="B891">
            <v>648239</v>
          </cell>
          <cell r="C891">
            <v>9966197</v>
          </cell>
        </row>
        <row r="892">
          <cell r="A892">
            <v>892</v>
          </cell>
          <cell r="B892">
            <v>648102</v>
          </cell>
          <cell r="C892">
            <v>9966255</v>
          </cell>
        </row>
        <row r="893">
          <cell r="A893">
            <v>893</v>
          </cell>
          <cell r="B893">
            <v>648098</v>
          </cell>
          <cell r="C893">
            <v>9966238</v>
          </cell>
        </row>
        <row r="894">
          <cell r="A894">
            <v>894</v>
          </cell>
          <cell r="B894">
            <v>647903</v>
          </cell>
          <cell r="C894">
            <v>9966239</v>
          </cell>
        </row>
        <row r="895">
          <cell r="A895">
            <v>895</v>
          </cell>
          <cell r="B895">
            <v>647905</v>
          </cell>
          <cell r="C895">
            <v>9966216</v>
          </cell>
        </row>
        <row r="896">
          <cell r="A896">
            <v>896</v>
          </cell>
          <cell r="B896">
            <v>647902</v>
          </cell>
          <cell r="C896">
            <v>9966233</v>
          </cell>
        </row>
        <row r="897">
          <cell r="A897">
            <v>897</v>
          </cell>
          <cell r="B897">
            <v>647879</v>
          </cell>
          <cell r="C897">
            <v>9966217</v>
          </cell>
        </row>
        <row r="898">
          <cell r="A898">
            <v>898</v>
          </cell>
          <cell r="B898">
            <v>647643</v>
          </cell>
          <cell r="C898">
            <v>9965821</v>
          </cell>
        </row>
        <row r="899">
          <cell r="A899">
            <v>899</v>
          </cell>
          <cell r="B899">
            <v>647656</v>
          </cell>
          <cell r="C899">
            <v>9965813</v>
          </cell>
        </row>
        <row r="900">
          <cell r="A900">
            <v>900</v>
          </cell>
          <cell r="B900">
            <v>646915</v>
          </cell>
          <cell r="C900">
            <v>9964948</v>
          </cell>
        </row>
        <row r="901">
          <cell r="A901">
            <v>901</v>
          </cell>
          <cell r="B901">
            <v>646941</v>
          </cell>
          <cell r="C901">
            <v>9964958</v>
          </cell>
        </row>
        <row r="902">
          <cell r="A902">
            <v>902</v>
          </cell>
          <cell r="B902">
            <v>645904</v>
          </cell>
          <cell r="C902">
            <v>9964420</v>
          </cell>
        </row>
        <row r="903">
          <cell r="A903">
            <v>903</v>
          </cell>
          <cell r="B903">
            <v>645909</v>
          </cell>
          <cell r="C903">
            <v>9964403</v>
          </cell>
        </row>
        <row r="904">
          <cell r="A904">
            <v>904</v>
          </cell>
          <cell r="B904">
            <v>645694</v>
          </cell>
          <cell r="C904">
            <v>9964352</v>
          </cell>
        </row>
        <row r="905">
          <cell r="A905">
            <v>905</v>
          </cell>
          <cell r="B905">
            <v>645702</v>
          </cell>
          <cell r="C905">
            <v>9964336</v>
          </cell>
        </row>
        <row r="906">
          <cell r="A906">
            <v>906</v>
          </cell>
          <cell r="B906">
            <v>645605</v>
          </cell>
          <cell r="C906">
            <v>9964262</v>
          </cell>
        </row>
        <row r="907">
          <cell r="A907">
            <v>907</v>
          </cell>
          <cell r="B907">
            <v>645620</v>
          </cell>
          <cell r="C907">
            <v>9964249</v>
          </cell>
        </row>
        <row r="908">
          <cell r="A908">
            <v>908</v>
          </cell>
          <cell r="B908">
            <v>645262</v>
          </cell>
          <cell r="C908">
            <v>9964144</v>
          </cell>
        </row>
        <row r="909">
          <cell r="A909">
            <v>909</v>
          </cell>
          <cell r="B909">
            <v>645262</v>
          </cell>
          <cell r="C909">
            <v>9964127</v>
          </cell>
        </row>
        <row r="910">
          <cell r="A910">
            <v>910</v>
          </cell>
          <cell r="B910">
            <v>645153</v>
          </cell>
          <cell r="C910">
            <v>9964131</v>
          </cell>
        </row>
        <row r="911">
          <cell r="A911">
            <v>911</v>
          </cell>
          <cell r="B911">
            <v>645175</v>
          </cell>
          <cell r="C911">
            <v>9964122</v>
          </cell>
        </row>
        <row r="912">
          <cell r="A912">
            <v>912</v>
          </cell>
          <cell r="B912">
            <v>644752</v>
          </cell>
          <cell r="C912">
            <v>9963369</v>
          </cell>
        </row>
        <row r="913">
          <cell r="A913">
            <v>913</v>
          </cell>
          <cell r="B913">
            <v>644767</v>
          </cell>
          <cell r="C913">
            <v>9963370</v>
          </cell>
        </row>
        <row r="914">
          <cell r="A914">
            <v>914</v>
          </cell>
          <cell r="B914">
            <v>644753</v>
          </cell>
          <cell r="C914">
            <v>9963263</v>
          </cell>
        </row>
        <row r="915">
          <cell r="A915">
            <v>915</v>
          </cell>
          <cell r="B915">
            <v>644768</v>
          </cell>
          <cell r="C915">
            <v>9963263</v>
          </cell>
        </row>
        <row r="916">
          <cell r="A916">
            <v>916</v>
          </cell>
          <cell r="B916">
            <v>644750</v>
          </cell>
          <cell r="C916">
            <v>9963164</v>
          </cell>
        </row>
        <row r="917">
          <cell r="A917">
            <v>917</v>
          </cell>
          <cell r="B917">
            <v>644765</v>
          </cell>
          <cell r="C917">
            <v>9963164</v>
          </cell>
        </row>
        <row r="918">
          <cell r="A918">
            <v>918</v>
          </cell>
          <cell r="B918">
            <v>644743</v>
          </cell>
          <cell r="C918">
            <v>9962980</v>
          </cell>
        </row>
        <row r="919">
          <cell r="A919">
            <v>919</v>
          </cell>
          <cell r="B919">
            <v>644759</v>
          </cell>
          <cell r="C919">
            <v>9962975</v>
          </cell>
        </row>
        <row r="920">
          <cell r="A920">
            <v>920</v>
          </cell>
          <cell r="B920">
            <v>644541</v>
          </cell>
          <cell r="C920">
            <v>9962815</v>
          </cell>
        </row>
        <row r="921">
          <cell r="A921">
            <v>921</v>
          </cell>
          <cell r="B921">
            <v>644551</v>
          </cell>
          <cell r="C921">
            <v>9962800</v>
          </cell>
        </row>
        <row r="922">
          <cell r="A922">
            <v>922</v>
          </cell>
          <cell r="B922">
            <v>644420</v>
          </cell>
          <cell r="C922">
            <v>9962708</v>
          </cell>
        </row>
        <row r="923">
          <cell r="A923">
            <v>923</v>
          </cell>
          <cell r="B923">
            <v>644432</v>
          </cell>
          <cell r="C923">
            <v>9962697</v>
          </cell>
        </row>
        <row r="924">
          <cell r="A924">
            <v>924</v>
          </cell>
          <cell r="B924">
            <v>644267</v>
          </cell>
          <cell r="C924">
            <v>9962371</v>
          </cell>
        </row>
        <row r="925">
          <cell r="A925">
            <v>925</v>
          </cell>
          <cell r="B925">
            <v>644280</v>
          </cell>
          <cell r="C925">
            <v>9962360</v>
          </cell>
        </row>
        <row r="926">
          <cell r="A926">
            <v>926</v>
          </cell>
          <cell r="B926">
            <v>643175</v>
          </cell>
          <cell r="C926">
            <v>9960654</v>
          </cell>
        </row>
        <row r="927">
          <cell r="A927">
            <v>927</v>
          </cell>
          <cell r="B927">
            <v>643179</v>
          </cell>
          <cell r="C927">
            <v>9960666</v>
          </cell>
        </row>
        <row r="928">
          <cell r="A928">
            <v>928</v>
          </cell>
          <cell r="B928">
            <v>641578</v>
          </cell>
          <cell r="C928">
            <v>9960863</v>
          </cell>
        </row>
        <row r="929">
          <cell r="A929">
            <v>929</v>
          </cell>
          <cell r="B929">
            <v>641558</v>
          </cell>
          <cell r="C929">
            <v>9960860</v>
          </cell>
        </row>
        <row r="930">
          <cell r="A930">
            <v>930</v>
          </cell>
          <cell r="B930">
            <v>641432</v>
          </cell>
          <cell r="C930">
            <v>9960733</v>
          </cell>
        </row>
        <row r="931">
          <cell r="A931">
            <v>931</v>
          </cell>
          <cell r="B931">
            <v>641446</v>
          </cell>
          <cell r="C931">
            <v>9960727</v>
          </cell>
        </row>
        <row r="932">
          <cell r="A932">
            <v>932</v>
          </cell>
          <cell r="B932">
            <v>637880</v>
          </cell>
          <cell r="C932">
            <v>9962731</v>
          </cell>
        </row>
        <row r="933">
          <cell r="A933">
            <v>933</v>
          </cell>
          <cell r="B933">
            <v>637894</v>
          </cell>
          <cell r="C933">
            <v>9962720</v>
          </cell>
        </row>
        <row r="934">
          <cell r="A934">
            <v>934</v>
          </cell>
          <cell r="B934">
            <v>637918</v>
          </cell>
          <cell r="C934">
            <v>9962443</v>
          </cell>
        </row>
        <row r="935">
          <cell r="A935">
            <v>935</v>
          </cell>
          <cell r="B935">
            <v>637926</v>
          </cell>
          <cell r="C935">
            <v>9962440</v>
          </cell>
        </row>
        <row r="936">
          <cell r="A936">
            <v>936</v>
          </cell>
          <cell r="B936">
            <v>637704</v>
          </cell>
          <cell r="C936">
            <v>9962402</v>
          </cell>
        </row>
        <row r="937">
          <cell r="A937">
            <v>937</v>
          </cell>
          <cell r="B937">
            <v>637695</v>
          </cell>
          <cell r="C937">
            <v>9962397</v>
          </cell>
        </row>
        <row r="938">
          <cell r="A938">
            <v>938</v>
          </cell>
          <cell r="B938">
            <v>637640</v>
          </cell>
          <cell r="C938">
            <v>9962468</v>
          </cell>
        </row>
        <row r="939">
          <cell r="A939">
            <v>939</v>
          </cell>
          <cell r="B939">
            <v>637626</v>
          </cell>
          <cell r="C939">
            <v>9962458</v>
          </cell>
        </row>
        <row r="940">
          <cell r="A940">
            <v>940</v>
          </cell>
          <cell r="B940">
            <v>637423</v>
          </cell>
          <cell r="C940">
            <v>9962492</v>
          </cell>
        </row>
        <row r="941">
          <cell r="A941">
            <v>941</v>
          </cell>
          <cell r="B941">
            <v>637427</v>
          </cell>
          <cell r="C941">
            <v>9962481</v>
          </cell>
        </row>
        <row r="942">
          <cell r="A942">
            <v>942</v>
          </cell>
          <cell r="B942">
            <v>637294</v>
          </cell>
          <cell r="C942">
            <v>9962305</v>
          </cell>
        </row>
        <row r="943">
          <cell r="A943">
            <v>943</v>
          </cell>
          <cell r="B943">
            <v>637301</v>
          </cell>
          <cell r="C943">
            <v>9962313</v>
          </cell>
        </row>
        <row r="944">
          <cell r="A944">
            <v>944</v>
          </cell>
          <cell r="B944">
            <v>637154</v>
          </cell>
          <cell r="C944">
            <v>9962478</v>
          </cell>
        </row>
        <row r="945">
          <cell r="A945">
            <v>945</v>
          </cell>
          <cell r="B945">
            <v>637143</v>
          </cell>
          <cell r="C945">
            <v>9962454</v>
          </cell>
        </row>
        <row r="946">
          <cell r="A946">
            <v>946</v>
          </cell>
          <cell r="B946">
            <v>637111</v>
          </cell>
          <cell r="C946">
            <v>9962181</v>
          </cell>
        </row>
        <row r="947">
          <cell r="A947">
            <v>947</v>
          </cell>
          <cell r="B947">
            <v>637117</v>
          </cell>
          <cell r="C947">
            <v>9962185</v>
          </cell>
        </row>
        <row r="948">
          <cell r="A948">
            <v>948</v>
          </cell>
          <cell r="B948">
            <v>636999</v>
          </cell>
          <cell r="C948">
            <v>9962124</v>
          </cell>
        </row>
        <row r="949">
          <cell r="A949">
            <v>949</v>
          </cell>
          <cell r="B949">
            <v>636977</v>
          </cell>
          <cell r="C949">
            <v>9962123</v>
          </cell>
        </row>
        <row r="950">
          <cell r="A950">
            <v>950</v>
          </cell>
          <cell r="B950">
            <v>636841</v>
          </cell>
          <cell r="C950">
            <v>9962248</v>
          </cell>
        </row>
        <row r="951">
          <cell r="A951">
            <v>951</v>
          </cell>
          <cell r="B951">
            <v>636844</v>
          </cell>
          <cell r="C951">
            <v>9962234</v>
          </cell>
        </row>
        <row r="952">
          <cell r="A952">
            <v>952</v>
          </cell>
          <cell r="B952">
            <v>636776</v>
          </cell>
          <cell r="C952">
            <v>9962102</v>
          </cell>
        </row>
        <row r="953">
          <cell r="A953">
            <v>953</v>
          </cell>
          <cell r="B953">
            <v>636780</v>
          </cell>
          <cell r="C953">
            <v>9962088</v>
          </cell>
        </row>
        <row r="954">
          <cell r="A954">
            <v>954</v>
          </cell>
          <cell r="B954">
            <v>636701</v>
          </cell>
          <cell r="C954">
            <v>9962010</v>
          </cell>
        </row>
        <row r="955">
          <cell r="A955">
            <v>955</v>
          </cell>
          <cell r="B955">
            <v>636701</v>
          </cell>
          <cell r="C955">
            <v>9961999</v>
          </cell>
        </row>
        <row r="956">
          <cell r="A956">
            <v>956</v>
          </cell>
          <cell r="B956">
            <v>636572</v>
          </cell>
          <cell r="C956">
            <v>9961926</v>
          </cell>
        </row>
        <row r="957">
          <cell r="A957">
            <v>957</v>
          </cell>
          <cell r="B957">
            <v>636573</v>
          </cell>
          <cell r="C957">
            <v>9961914</v>
          </cell>
        </row>
        <row r="958">
          <cell r="A958">
            <v>958</v>
          </cell>
          <cell r="B958">
            <v>636281</v>
          </cell>
          <cell r="C958">
            <v>9961672</v>
          </cell>
        </row>
        <row r="959">
          <cell r="A959">
            <v>959</v>
          </cell>
          <cell r="B959">
            <v>636285</v>
          </cell>
          <cell r="C959">
            <v>9961686</v>
          </cell>
        </row>
        <row r="960">
          <cell r="A960">
            <v>960</v>
          </cell>
          <cell r="B960">
            <v>636203</v>
          </cell>
          <cell r="C960">
            <v>9961591</v>
          </cell>
        </row>
        <row r="961">
          <cell r="A961">
            <v>961</v>
          </cell>
          <cell r="B961">
            <v>636194</v>
          </cell>
          <cell r="C961">
            <v>9961577</v>
          </cell>
        </row>
        <row r="962">
          <cell r="A962">
            <v>962</v>
          </cell>
          <cell r="B962">
            <v>636062</v>
          </cell>
          <cell r="C962">
            <v>9961659</v>
          </cell>
        </row>
        <row r="963">
          <cell r="A963">
            <v>963</v>
          </cell>
          <cell r="B963">
            <v>636054</v>
          </cell>
          <cell r="C963">
            <v>9961644</v>
          </cell>
        </row>
        <row r="964">
          <cell r="A964">
            <v>964</v>
          </cell>
          <cell r="B964">
            <v>635848</v>
          </cell>
          <cell r="C964">
            <v>9961761</v>
          </cell>
        </row>
        <row r="965">
          <cell r="A965">
            <v>965</v>
          </cell>
          <cell r="B965">
            <v>635840</v>
          </cell>
          <cell r="C965">
            <v>9961747</v>
          </cell>
        </row>
        <row r="966">
          <cell r="A966">
            <v>966</v>
          </cell>
          <cell r="B966">
            <v>635622</v>
          </cell>
          <cell r="C966">
            <v>9961910</v>
          </cell>
        </row>
        <row r="967">
          <cell r="A967">
            <v>967</v>
          </cell>
          <cell r="B967">
            <v>635618</v>
          </cell>
          <cell r="C967">
            <v>9961925</v>
          </cell>
        </row>
        <row r="968">
          <cell r="A968">
            <v>968</v>
          </cell>
          <cell r="B968">
            <v>635407</v>
          </cell>
          <cell r="C968">
            <v>9962044</v>
          </cell>
        </row>
        <row r="969">
          <cell r="A969">
            <v>969</v>
          </cell>
          <cell r="B969">
            <v>635385</v>
          </cell>
          <cell r="C969">
            <v>9962076</v>
          </cell>
        </row>
        <row r="970">
          <cell r="A970">
            <v>970</v>
          </cell>
          <cell r="B970">
            <v>635027</v>
          </cell>
          <cell r="C970">
            <v>9962193</v>
          </cell>
        </row>
        <row r="971">
          <cell r="A971">
            <v>971</v>
          </cell>
          <cell r="B971">
            <v>635026</v>
          </cell>
          <cell r="C971">
            <v>9962206</v>
          </cell>
        </row>
        <row r="972">
          <cell r="A972">
            <v>972</v>
          </cell>
          <cell r="B972">
            <v>634909</v>
          </cell>
          <cell r="C972">
            <v>9962237</v>
          </cell>
        </row>
        <row r="973">
          <cell r="A973">
            <v>973</v>
          </cell>
          <cell r="B973">
            <v>634902</v>
          </cell>
          <cell r="C973">
            <v>9962220</v>
          </cell>
        </row>
        <row r="974">
          <cell r="A974">
            <v>974</v>
          </cell>
          <cell r="B974">
            <v>634790</v>
          </cell>
          <cell r="C974">
            <v>9962333</v>
          </cell>
        </row>
        <row r="975">
          <cell r="A975">
            <v>975</v>
          </cell>
          <cell r="B975">
            <v>634778</v>
          </cell>
          <cell r="C975">
            <v>9962325</v>
          </cell>
        </row>
        <row r="976">
          <cell r="A976">
            <v>976</v>
          </cell>
          <cell r="B976">
            <v>634753</v>
          </cell>
          <cell r="C976">
            <v>9962481</v>
          </cell>
        </row>
        <row r="977">
          <cell r="A977">
            <v>977</v>
          </cell>
          <cell r="B977">
            <v>634742</v>
          </cell>
          <cell r="C977">
            <v>9962488</v>
          </cell>
        </row>
        <row r="978">
          <cell r="A978">
            <v>978</v>
          </cell>
          <cell r="B978">
            <v>634634</v>
          </cell>
          <cell r="C978">
            <v>9962678</v>
          </cell>
        </row>
        <row r="979">
          <cell r="A979">
            <v>979</v>
          </cell>
          <cell r="B979">
            <v>634631</v>
          </cell>
          <cell r="C979">
            <v>9962665</v>
          </cell>
        </row>
        <row r="980">
          <cell r="A980">
            <v>980</v>
          </cell>
          <cell r="B980">
            <v>634498</v>
          </cell>
          <cell r="C980">
            <v>9962713</v>
          </cell>
        </row>
        <row r="981">
          <cell r="A981">
            <v>981</v>
          </cell>
          <cell r="B981">
            <v>634491</v>
          </cell>
          <cell r="C981">
            <v>9962702</v>
          </cell>
        </row>
        <row r="982">
          <cell r="A982">
            <v>982</v>
          </cell>
          <cell r="B982">
            <v>634264</v>
          </cell>
          <cell r="C982">
            <v>9962939</v>
          </cell>
        </row>
        <row r="983">
          <cell r="A983">
            <v>983</v>
          </cell>
          <cell r="B983">
            <v>634272</v>
          </cell>
          <cell r="C983">
            <v>9962920</v>
          </cell>
        </row>
        <row r="984">
          <cell r="A984">
            <v>984</v>
          </cell>
          <cell r="B984">
            <v>634020</v>
          </cell>
          <cell r="C984">
            <v>9962938</v>
          </cell>
        </row>
        <row r="985">
          <cell r="A985">
            <v>985</v>
          </cell>
          <cell r="B985">
            <v>634030</v>
          </cell>
          <cell r="C985">
            <v>9962959</v>
          </cell>
        </row>
        <row r="986">
          <cell r="A986">
            <v>986</v>
          </cell>
          <cell r="B986">
            <v>633864</v>
          </cell>
          <cell r="C986">
            <v>9963011</v>
          </cell>
        </row>
        <row r="987">
          <cell r="A987">
            <v>987</v>
          </cell>
          <cell r="B987">
            <v>633875</v>
          </cell>
          <cell r="C987">
            <v>9963021</v>
          </cell>
        </row>
        <row r="988">
          <cell r="A988">
            <v>988</v>
          </cell>
          <cell r="B988">
            <v>633723</v>
          </cell>
          <cell r="C988">
            <v>9963037</v>
          </cell>
        </row>
        <row r="989">
          <cell r="A989">
            <v>989</v>
          </cell>
          <cell r="B989">
            <v>633718</v>
          </cell>
          <cell r="C989">
            <v>9963026</v>
          </cell>
        </row>
        <row r="990">
          <cell r="A990">
            <v>990</v>
          </cell>
          <cell r="B990">
            <v>633488</v>
          </cell>
          <cell r="C990">
            <v>9963113</v>
          </cell>
        </row>
        <row r="991">
          <cell r="A991">
            <v>991</v>
          </cell>
          <cell r="B991">
            <v>633484</v>
          </cell>
          <cell r="C991">
            <v>9963100</v>
          </cell>
        </row>
        <row r="992">
          <cell r="A992">
            <v>992</v>
          </cell>
          <cell r="B992">
            <v>633314</v>
          </cell>
          <cell r="C992">
            <v>9963124</v>
          </cell>
        </row>
        <row r="993">
          <cell r="A993">
            <v>993</v>
          </cell>
          <cell r="B993">
            <v>633309</v>
          </cell>
          <cell r="C993">
            <v>9963112</v>
          </cell>
        </row>
        <row r="994">
          <cell r="A994">
            <v>994</v>
          </cell>
          <cell r="B994">
            <v>633166</v>
          </cell>
          <cell r="C994">
            <v>9963121</v>
          </cell>
        </row>
        <row r="995">
          <cell r="A995">
            <v>995</v>
          </cell>
          <cell r="B995">
            <v>633176</v>
          </cell>
          <cell r="C995">
            <v>9963134</v>
          </cell>
        </row>
        <row r="996">
          <cell r="A996">
            <v>996</v>
          </cell>
          <cell r="B996">
            <v>632661</v>
          </cell>
          <cell r="C996">
            <v>9963079</v>
          </cell>
        </row>
        <row r="997">
          <cell r="A997">
            <v>997</v>
          </cell>
          <cell r="B997">
            <v>632656</v>
          </cell>
          <cell r="C997">
            <v>9963094</v>
          </cell>
        </row>
        <row r="998">
          <cell r="A998">
            <v>998</v>
          </cell>
          <cell r="B998">
            <v>632489</v>
          </cell>
          <cell r="C998">
            <v>9963128</v>
          </cell>
        </row>
        <row r="999">
          <cell r="A999">
            <v>999</v>
          </cell>
          <cell r="B999">
            <v>632505</v>
          </cell>
          <cell r="C999">
            <v>9963138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APU Obra Civil"/>
      <sheetName val="Presupuesto"/>
      <sheetName val="Cronograma"/>
      <sheetName val="Detalles"/>
      <sheetName val="Base de Datos"/>
      <sheetName val="Equipos"/>
      <sheetName val="Mano de Obra"/>
      <sheetName val="Materiales"/>
      <sheetName val="Transporte"/>
    </sheetNames>
    <sheetDataSet>
      <sheetData sheetId="4">
        <row r="3">
          <cell r="A3">
            <v>1</v>
          </cell>
          <cell r="B3" t="str">
            <v>S/N</v>
          </cell>
          <cell r="C3" t="str">
            <v>REPLANTEO Y NIVELACIÓN</v>
          </cell>
          <cell r="D3" t="str">
            <v>M2</v>
          </cell>
          <cell r="E3">
            <v>0.17</v>
          </cell>
          <cell r="F3">
            <v>0.04</v>
          </cell>
          <cell r="G3">
            <v>0.21</v>
          </cell>
          <cell r="H3">
            <v>0.002</v>
          </cell>
        </row>
        <row r="4">
          <cell r="A4">
            <v>2</v>
          </cell>
          <cell r="B4" t="str">
            <v>302-1</v>
          </cell>
          <cell r="C4" t="str">
            <v>DESBROCE, DESBOSQUE Y LIMPIEZA</v>
          </cell>
          <cell r="D4" t="str">
            <v>HA.</v>
          </cell>
          <cell r="E4">
            <v>258.8</v>
          </cell>
          <cell r="F4">
            <v>56.94</v>
          </cell>
          <cell r="G4">
            <v>315.74</v>
          </cell>
          <cell r="H4">
            <v>2.7</v>
          </cell>
        </row>
        <row r="5">
          <cell r="A5">
            <v>3</v>
          </cell>
          <cell r="B5" t="str">
            <v>610-(1)</v>
          </cell>
          <cell r="C5" t="str">
            <v>BORDILLO CUNETA DE HORMIGÓN (F'C=210 KG/CM2)</v>
          </cell>
          <cell r="D5" t="str">
            <v>M</v>
          </cell>
          <cell r="E5">
            <v>23.21</v>
          </cell>
          <cell r="F5">
            <v>5.11</v>
          </cell>
          <cell r="G5">
            <v>28.32</v>
          </cell>
          <cell r="H5">
            <v>0.09</v>
          </cell>
        </row>
        <row r="6">
          <cell r="A6">
            <v>4</v>
          </cell>
          <cell r="B6" t="str">
            <v>610-(2)</v>
          </cell>
          <cell r="C6" t="str">
            <v>ACERAS DE HORMIGÓN SIMPLE f'c= 210 kg/cm2. (e= 10 cm.)</v>
          </cell>
          <cell r="D6" t="str">
            <v>M2</v>
          </cell>
          <cell r="E6">
            <v>16.83</v>
          </cell>
          <cell r="F6">
            <v>3.7</v>
          </cell>
          <cell r="G6">
            <v>20.53</v>
          </cell>
          <cell r="H6">
            <v>0.09</v>
          </cell>
        </row>
        <row r="7">
          <cell r="A7">
            <v>5</v>
          </cell>
          <cell r="B7" t="str">
            <v>303-2 (2)</v>
          </cell>
          <cell r="C7" t="str">
            <v>EXCAVACIÓN EN SUELO</v>
          </cell>
          <cell r="D7" t="str">
            <v>M3</v>
          </cell>
          <cell r="E7">
            <v>1.49</v>
          </cell>
          <cell r="F7">
            <v>0.33</v>
          </cell>
          <cell r="G7">
            <v>1.82</v>
          </cell>
          <cell r="H7">
            <v>0.01</v>
          </cell>
        </row>
        <row r="8">
          <cell r="A8">
            <v>6</v>
          </cell>
          <cell r="B8" t="str">
            <v>305-2(1)E</v>
          </cell>
          <cell r="C8" t="str">
            <v>RELLENO COMPACTADO</v>
          </cell>
          <cell r="D8" t="str">
            <v>M3</v>
          </cell>
          <cell r="E8">
            <v>0.66</v>
          </cell>
          <cell r="F8">
            <v>0.15</v>
          </cell>
          <cell r="G8">
            <v>0.81</v>
          </cell>
          <cell r="H8">
            <v>0.006</v>
          </cell>
        </row>
        <row r="9">
          <cell r="A9">
            <v>7</v>
          </cell>
          <cell r="B9" t="str">
            <v>308-2 (1)</v>
          </cell>
          <cell r="C9" t="str">
            <v>ACABADO DE LA OBRA BÁSICA EXISTENTE</v>
          </cell>
          <cell r="D9" t="str">
            <v>M2</v>
          </cell>
          <cell r="E9">
            <v>0.29</v>
          </cell>
          <cell r="F9">
            <v>0.06</v>
          </cell>
          <cell r="G9">
            <v>0.35</v>
          </cell>
          <cell r="H9">
            <v>0.003</v>
          </cell>
        </row>
        <row r="10">
          <cell r="A10">
            <v>8</v>
          </cell>
          <cell r="B10" t="str">
            <v>308-4 (1)</v>
          </cell>
          <cell r="C10" t="str">
            <v>LIMPIEZA DE DERRUMBE</v>
          </cell>
          <cell r="D10" t="str">
            <v>M3</v>
          </cell>
          <cell r="E10">
            <v>1.28</v>
          </cell>
          <cell r="F10">
            <v>0.28</v>
          </cell>
          <cell r="G10">
            <v>1.56</v>
          </cell>
          <cell r="H10">
            <v>0.014</v>
          </cell>
        </row>
        <row r="11">
          <cell r="A11">
            <v>9</v>
          </cell>
          <cell r="B11" t="str">
            <v>301-2.04 (2) E</v>
          </cell>
          <cell r="C11" t="str">
            <v>REMOCIÓN DE POSTES DE ALUMBRADO PÚBLICO</v>
          </cell>
          <cell r="D11" t="str">
            <v>U</v>
          </cell>
          <cell r="E11">
            <v>69.23</v>
          </cell>
          <cell r="F11">
            <v>15.23</v>
          </cell>
          <cell r="G11">
            <v>84.46</v>
          </cell>
          <cell r="H11">
            <v>3</v>
          </cell>
        </row>
        <row r="12">
          <cell r="A12">
            <v>10</v>
          </cell>
          <cell r="B12" t="str">
            <v>706-(2) E</v>
          </cell>
          <cell r="C12" t="str">
            <v>REPOSICIÓN DE POSTES DE ALUMBRADO PÚBLICO (postes nuevos)</v>
          </cell>
          <cell r="D12" t="str">
            <v>U</v>
          </cell>
          <cell r="E12">
            <v>224.63</v>
          </cell>
          <cell r="F12">
            <v>49.42</v>
          </cell>
          <cell r="G12">
            <v>274.05</v>
          </cell>
          <cell r="H12">
            <v>180</v>
          </cell>
        </row>
        <row r="13">
          <cell r="A13">
            <v>11</v>
          </cell>
          <cell r="B13" t="str">
            <v>301-2.07(1)</v>
          </cell>
          <cell r="C13" t="str">
            <v>DESMONTAJE Y MONTAJE DE POSTES DE TENDIDO ELECTRICO</v>
          </cell>
          <cell r="D13" t="str">
            <v>U</v>
          </cell>
          <cell r="E13">
            <v>547.59</v>
          </cell>
          <cell r="F13">
            <v>120.47</v>
          </cell>
          <cell r="G13">
            <v>668.06</v>
          </cell>
          <cell r="H13">
            <v>4</v>
          </cell>
        </row>
        <row r="14">
          <cell r="A14">
            <v>12</v>
          </cell>
          <cell r="B14" t="str">
            <v>301-2.06 (4)</v>
          </cell>
          <cell r="C14" t="str">
            <v>RECONSTRUCCIÓN DE CERCAS DE ALAMBRE DE PÚAS (CUATRO LINEAS) </v>
          </cell>
          <cell r="D14" t="str">
            <v>M</v>
          </cell>
          <cell r="E14">
            <v>0.58</v>
          </cell>
          <cell r="F14">
            <v>0.13</v>
          </cell>
          <cell r="G14">
            <v>0.71</v>
          </cell>
          <cell r="H14">
            <v>0.02</v>
          </cell>
        </row>
        <row r="15">
          <cell r="A15">
            <v>13</v>
          </cell>
          <cell r="B15" t="str">
            <v>301-2.05</v>
          </cell>
          <cell r="C15" t="str">
            <v>REMOCIÓN DE CERCAS Y GUARDACAMINOS</v>
          </cell>
          <cell r="D15" t="str">
            <v>M</v>
          </cell>
          <cell r="E15">
            <v>0.44</v>
          </cell>
          <cell r="F15">
            <v>0.1</v>
          </cell>
          <cell r="G15">
            <v>0.54</v>
          </cell>
          <cell r="H15">
            <v>0.07</v>
          </cell>
        </row>
        <row r="16">
          <cell r="A16">
            <v>14</v>
          </cell>
          <cell r="B16" t="str">
            <v>307-2 (1)</v>
          </cell>
          <cell r="C16" t="str">
            <v>EXCAVACIÓN Y RELLENO PARA ESTRUCTURAS </v>
          </cell>
          <cell r="D16" t="str">
            <v>M3</v>
          </cell>
          <cell r="E16">
            <v>7.34</v>
          </cell>
          <cell r="F16">
            <v>1.61</v>
          </cell>
          <cell r="G16">
            <v>8.95</v>
          </cell>
          <cell r="H16">
            <v>0.03</v>
          </cell>
        </row>
        <row r="17">
          <cell r="A17">
            <v>15</v>
          </cell>
          <cell r="B17" t="str">
            <v>307-3 (1)A</v>
          </cell>
          <cell r="C17" t="str">
            <v>EXCAVACION PARA (cunetas, encauzamientos a mano  y muros de sostenimiento)A MANO </v>
          </cell>
          <cell r="D17" t="str">
            <v>M3</v>
          </cell>
          <cell r="E17">
            <v>4.57</v>
          </cell>
          <cell r="F17">
            <v>1.01</v>
          </cell>
          <cell r="G17">
            <v>5.58</v>
          </cell>
          <cell r="H17">
            <v>0.13</v>
          </cell>
        </row>
        <row r="18">
          <cell r="A18">
            <v>16</v>
          </cell>
          <cell r="B18" t="str">
            <v>307-3 (1)B</v>
          </cell>
          <cell r="C18" t="str">
            <v>EXCAVACIÓN Y RELLENO EN ZANJAS (muros de gaviones, subredes, cunetas de coronacion y encauzamientos) A MAQUINA </v>
          </cell>
          <cell r="D18" t="str">
            <v>M3</v>
          </cell>
          <cell r="E18">
            <v>3.62</v>
          </cell>
          <cell r="F18">
            <v>0.8</v>
          </cell>
          <cell r="G18">
            <v>4.42</v>
          </cell>
          <cell r="H18">
            <v>0.029</v>
          </cell>
        </row>
        <row r="19">
          <cell r="A19">
            <v>17</v>
          </cell>
          <cell r="B19" t="str">
            <v>601-(1A)B</v>
          </cell>
          <cell r="C19" t="str">
            <v>TUBERÍA DE HORMIGÓN ARMADO D=40" (1000) MM</v>
          </cell>
          <cell r="D19" t="str">
            <v>M</v>
          </cell>
          <cell r="E19">
            <v>320.84</v>
          </cell>
          <cell r="F19">
            <v>70.58</v>
          </cell>
          <cell r="G19">
            <v>391.42</v>
          </cell>
          <cell r="H19">
            <v>0.6</v>
          </cell>
        </row>
        <row r="20">
          <cell r="A20">
            <v>18</v>
          </cell>
          <cell r="B20" t="str">
            <v>601-(1A)C</v>
          </cell>
          <cell r="C20" t="str">
            <v>TUBERÍA DE HORMIGÓN ARMADO D=48" (1200) MM </v>
          </cell>
          <cell r="D20" t="str">
            <v>M</v>
          </cell>
          <cell r="E20">
            <v>440.84</v>
          </cell>
          <cell r="F20">
            <v>96.98</v>
          </cell>
          <cell r="G20">
            <v>537.82</v>
          </cell>
          <cell r="H20">
            <v>0.6</v>
          </cell>
        </row>
        <row r="21">
          <cell r="A21">
            <v>19</v>
          </cell>
          <cell r="B21" t="str">
            <v>601-(1A)D</v>
          </cell>
          <cell r="C21" t="str">
            <v>TUBERÍA DE HORMIGÓN ARMADO D=60" (1500) MM</v>
          </cell>
          <cell r="D21" t="str">
            <v>M</v>
          </cell>
          <cell r="E21">
            <v>611.04</v>
          </cell>
          <cell r="F21">
            <v>134.43</v>
          </cell>
          <cell r="G21">
            <v>745.47</v>
          </cell>
          <cell r="H21">
            <v>0.6</v>
          </cell>
        </row>
        <row r="22">
          <cell r="A22">
            <v>20</v>
          </cell>
          <cell r="B22" t="str">
            <v>302-2E</v>
          </cell>
          <cell r="C22" t="str">
            <v>ROSA A MANO</v>
          </cell>
          <cell r="D22" t="str">
            <v>HA.</v>
          </cell>
          <cell r="E22">
            <v>1057.14</v>
          </cell>
          <cell r="F22">
            <v>232.57</v>
          </cell>
          <cell r="G22">
            <v>1289.71</v>
          </cell>
          <cell r="H22">
            <v>30</v>
          </cell>
        </row>
        <row r="23">
          <cell r="A23">
            <v>21</v>
          </cell>
          <cell r="B23" t="str">
            <v>303-2 (3)</v>
          </cell>
          <cell r="C23" t="str">
            <v>EXCAVACIÓN EN ROCA</v>
          </cell>
          <cell r="D23" t="str">
            <v>M3</v>
          </cell>
          <cell r="E23">
            <v>8.93</v>
          </cell>
          <cell r="F23">
            <v>1.96</v>
          </cell>
          <cell r="G23">
            <v>10.89</v>
          </cell>
          <cell r="H23">
            <v>0.05</v>
          </cell>
        </row>
        <row r="24">
          <cell r="A24">
            <v>22</v>
          </cell>
          <cell r="B24" t="str">
            <v>503 (2)B2</v>
          </cell>
          <cell r="C24" t="str">
            <v>HORMIGÓN SIMPLE CLASE "A"  f'c=210 kg/cm2 (cunetas de coronacion ,) </v>
          </cell>
          <cell r="D24" t="str">
            <v>M3</v>
          </cell>
          <cell r="E24">
            <v>154.49</v>
          </cell>
          <cell r="F24">
            <v>33.99</v>
          </cell>
          <cell r="G24">
            <v>188.48</v>
          </cell>
          <cell r="H24">
            <v>0.8</v>
          </cell>
        </row>
        <row r="25">
          <cell r="A25">
            <v>23</v>
          </cell>
          <cell r="B25" t="str">
            <v>813-5</v>
          </cell>
          <cell r="C25" t="str">
            <v>CAMA DE ARENA</v>
          </cell>
          <cell r="D25" t="str">
            <v>M3</v>
          </cell>
          <cell r="E25">
            <v>53.44</v>
          </cell>
          <cell r="F25">
            <v>11.76</v>
          </cell>
          <cell r="G25">
            <v>65.2</v>
          </cell>
          <cell r="H25">
            <v>0.11</v>
          </cell>
        </row>
        <row r="26">
          <cell r="A26">
            <v>24</v>
          </cell>
          <cell r="B26" t="str">
            <v>503 (2)B1</v>
          </cell>
          <cell r="C26" t="str">
            <v>HORMIGÓN SIMPLE CLASE "A"  f'c=210 kg/cm2 (cunetas, muros interiores de aceras, bordillos.) </v>
          </cell>
          <cell r="D26" t="str">
            <v>M3</v>
          </cell>
          <cell r="E26">
            <v>154.49</v>
          </cell>
          <cell r="F26">
            <v>33.99</v>
          </cell>
          <cell r="G26">
            <v>188.48</v>
          </cell>
          <cell r="H26">
            <v>0.8</v>
          </cell>
        </row>
        <row r="27">
          <cell r="A27">
            <v>25</v>
          </cell>
          <cell r="B27" t="str">
            <v>504 (1)</v>
          </cell>
          <cell r="C27" t="str">
            <v>ACERO DE REFUERZO EN BARRAS FY=4200 KG/CM2</v>
          </cell>
          <cell r="D27" t="str">
            <v>KG</v>
          </cell>
          <cell r="E27">
            <v>1.72</v>
          </cell>
          <cell r="F27">
            <v>0.38</v>
          </cell>
          <cell r="G27">
            <v>2.1</v>
          </cell>
          <cell r="H27">
            <v>0.012</v>
          </cell>
        </row>
        <row r="28">
          <cell r="A28">
            <v>26</v>
          </cell>
          <cell r="B28" t="str">
            <v>606-1 (1a)</v>
          </cell>
          <cell r="C28" t="str">
            <v>TUBERÍA PARA SUBDRENES D=160 MM PVC PERFORADA</v>
          </cell>
          <cell r="D28" t="str">
            <v>M</v>
          </cell>
          <cell r="E28">
            <v>10.93</v>
          </cell>
          <cell r="F28">
            <v>2.4</v>
          </cell>
          <cell r="G28">
            <v>13.33</v>
          </cell>
          <cell r="H28">
            <v>0.2</v>
          </cell>
        </row>
        <row r="29">
          <cell r="A29">
            <v>27</v>
          </cell>
          <cell r="B29" t="str">
            <v>606-1 (1b)</v>
          </cell>
          <cell r="C29" t="str">
            <v>GEOTEXTIL PARA SUBDRÉN 1600 NT</v>
          </cell>
          <cell r="D29" t="str">
            <v>M2</v>
          </cell>
          <cell r="E29">
            <v>3.41</v>
          </cell>
          <cell r="F29">
            <v>0.75</v>
          </cell>
          <cell r="G29">
            <v>4.16</v>
          </cell>
          <cell r="H29">
            <v>0.011</v>
          </cell>
        </row>
        <row r="30">
          <cell r="A30">
            <v>28</v>
          </cell>
          <cell r="B30" t="str">
            <v>606-1 (2)</v>
          </cell>
          <cell r="C30" t="str">
            <v>MATERIAL FILTRANTE</v>
          </cell>
          <cell r="D30" t="str">
            <v>M3</v>
          </cell>
          <cell r="E30">
            <v>16.06</v>
          </cell>
          <cell r="F30">
            <v>3.53</v>
          </cell>
          <cell r="G30">
            <v>19.59</v>
          </cell>
          <cell r="H30">
            <v>0.13</v>
          </cell>
        </row>
        <row r="31">
          <cell r="A31">
            <v>29</v>
          </cell>
          <cell r="B31" t="str">
            <v>301-2.06 (2)</v>
          </cell>
          <cell r="C31" t="str">
            <v>REMOCIÓN DE ALCANTARILLAS DE TUBO</v>
          </cell>
          <cell r="D31" t="str">
            <v>M</v>
          </cell>
          <cell r="E31">
            <v>15.04</v>
          </cell>
          <cell r="F31">
            <v>3.31</v>
          </cell>
          <cell r="G31">
            <v>18.35</v>
          </cell>
          <cell r="H31">
            <v>0.17</v>
          </cell>
        </row>
        <row r="32">
          <cell r="A32">
            <v>30</v>
          </cell>
          <cell r="B32" t="str">
            <v>405-5C</v>
          </cell>
          <cell r="C32" t="str">
            <v>CAPA DE RODADURA DE HORMIGÓN ASFÁLTICO MEZCLADO EN PLANTA DE 5 CM. DE ESPESOR</v>
          </cell>
          <cell r="D32" t="str">
            <v>M2</v>
          </cell>
          <cell r="E32">
            <v>5.6</v>
          </cell>
          <cell r="F32">
            <v>1.23</v>
          </cell>
          <cell r="G32">
            <v>6.83</v>
          </cell>
          <cell r="H32">
            <v>0.002</v>
          </cell>
        </row>
        <row r="33">
          <cell r="A33">
            <v>31</v>
          </cell>
          <cell r="B33" t="str">
            <v>405-1 (1)</v>
          </cell>
          <cell r="C33" t="str">
            <v>ASFALTO MC PARA IMPRIMACIÓN</v>
          </cell>
          <cell r="D33" t="str">
            <v>LT.</v>
          </cell>
          <cell r="E33">
            <v>0.43</v>
          </cell>
          <cell r="F33">
            <v>0.09</v>
          </cell>
          <cell r="G33">
            <v>0.52</v>
          </cell>
          <cell r="H33">
            <v>0.002</v>
          </cell>
        </row>
        <row r="34">
          <cell r="A34">
            <v>32</v>
          </cell>
          <cell r="B34" t="str">
            <v>405-2 (1)</v>
          </cell>
          <cell r="C34" t="str">
            <v>ASFALTO DILUIDO TIPO RC GRADO 250, PARA RIEGO DE ADHERENCIA</v>
          </cell>
          <cell r="D34" t="str">
            <v>LT.</v>
          </cell>
          <cell r="E34">
            <v>0.43</v>
          </cell>
          <cell r="F34">
            <v>0.09</v>
          </cell>
          <cell r="G34">
            <v>0.52</v>
          </cell>
          <cell r="H34">
            <v>0.002</v>
          </cell>
        </row>
        <row r="35">
          <cell r="A35">
            <v>33</v>
          </cell>
          <cell r="B35" t="str">
            <v>403-1c</v>
          </cell>
          <cell r="C35" t="str">
            <v>SUB-BASE CLASE 3</v>
          </cell>
          <cell r="D35" t="str">
            <v>M3</v>
          </cell>
          <cell r="E35">
            <v>6.66</v>
          </cell>
          <cell r="F35">
            <v>1.47</v>
          </cell>
          <cell r="G35">
            <v>8.13</v>
          </cell>
          <cell r="H35">
            <v>0.01</v>
          </cell>
        </row>
        <row r="36">
          <cell r="A36">
            <v>34</v>
          </cell>
          <cell r="B36" t="str">
            <v>404-1a</v>
          </cell>
          <cell r="C36" t="str">
            <v>BASE CLASE 1A</v>
          </cell>
          <cell r="D36" t="str">
            <v>M3</v>
          </cell>
          <cell r="E36">
            <v>8.71</v>
          </cell>
          <cell r="F36">
            <v>1.92</v>
          </cell>
          <cell r="G36">
            <v>10.63</v>
          </cell>
          <cell r="H36">
            <v>0.002</v>
          </cell>
        </row>
        <row r="37">
          <cell r="A37">
            <v>35</v>
          </cell>
          <cell r="B37" t="str">
            <v>402-2 (1)</v>
          </cell>
          <cell r="C37" t="str">
            <v>MEJORAMIENTO DE LA SUBRASANTE CON SUELO SELECCIONADO</v>
          </cell>
          <cell r="D37" t="str">
            <v>M3</v>
          </cell>
          <cell r="E37">
            <v>5.51</v>
          </cell>
          <cell r="F37">
            <v>1.21</v>
          </cell>
          <cell r="G37">
            <v>6.72</v>
          </cell>
          <cell r="H37">
            <v>0.001</v>
          </cell>
        </row>
        <row r="38">
          <cell r="A38">
            <v>36</v>
          </cell>
          <cell r="B38" t="str">
            <v>508-D</v>
          </cell>
          <cell r="C38" t="str">
            <v>SUMINISTRO Y COLOCACION DE PIEDRA BOLA ( Para Cimentaciones )(P.B. 150-300mm)</v>
          </cell>
          <cell r="D38" t="str">
            <v>M3</v>
          </cell>
          <cell r="E38">
            <v>11.47</v>
          </cell>
          <cell r="F38">
            <v>2.52</v>
          </cell>
          <cell r="G38">
            <v>13.99</v>
          </cell>
          <cell r="H38">
            <v>0.008</v>
          </cell>
        </row>
        <row r="39">
          <cell r="A39">
            <v>37</v>
          </cell>
          <cell r="B39" t="str">
            <v>601-(1A)A</v>
          </cell>
          <cell r="C39" t="str">
            <v>TUBERIA DE HORMIGON ARMADO D=36" (900) mm</v>
          </cell>
          <cell r="D39" t="str">
            <v>M</v>
          </cell>
          <cell r="E39">
            <v>170.65</v>
          </cell>
          <cell r="F39">
            <v>37.54</v>
          </cell>
          <cell r="G39">
            <v>208.19</v>
          </cell>
          <cell r="H39">
            <v>0.007</v>
          </cell>
        </row>
        <row r="40">
          <cell r="A40">
            <v>38</v>
          </cell>
          <cell r="B40" t="str">
            <v>601-(1A)E</v>
          </cell>
          <cell r="C40" t="str">
            <v>TUBERIA DE HORMIGON ARMADO D=72" (1800) mm</v>
          </cell>
          <cell r="D40" t="str">
            <v>M</v>
          </cell>
          <cell r="E40">
            <v>696.69</v>
          </cell>
          <cell r="F40">
            <v>153.27</v>
          </cell>
          <cell r="G40">
            <v>849.96</v>
          </cell>
          <cell r="H40">
            <v>0.007</v>
          </cell>
        </row>
        <row r="41">
          <cell r="A41">
            <v>39</v>
          </cell>
          <cell r="B41" t="str">
            <v>601-(1A)F</v>
          </cell>
          <cell r="C41" t="str">
            <v>TUBERIA DE HORMIGON ARMADO D=80" (2000) mm</v>
          </cell>
          <cell r="D41" t="str">
            <v>M</v>
          </cell>
          <cell r="E41">
            <v>907.18</v>
          </cell>
          <cell r="F41">
            <v>199.58</v>
          </cell>
          <cell r="G41">
            <v>1106.76</v>
          </cell>
          <cell r="H41">
            <v>0.007</v>
          </cell>
        </row>
        <row r="42">
          <cell r="A42">
            <v>40</v>
          </cell>
          <cell r="B42" t="str">
            <v>301-2.06(1)</v>
          </cell>
          <cell r="C42" t="str">
            <v>REMOCION DE ALCANTARILLAS DE TUVO</v>
          </cell>
          <cell r="D42" t="str">
            <v>M</v>
          </cell>
          <cell r="E42">
            <v>20.73</v>
          </cell>
          <cell r="F42">
            <v>4.56</v>
          </cell>
          <cell r="G42">
            <v>25.29</v>
          </cell>
          <cell r="H42">
            <v>0.2</v>
          </cell>
        </row>
        <row r="43">
          <cell r="A43">
            <v>41</v>
          </cell>
          <cell r="B43" t="str">
            <v>206-(2)</v>
          </cell>
          <cell r="C43" t="str">
            <v>ÁREA PLANTADA (ARBOLES Y ARBUSTOS)</v>
          </cell>
          <cell r="D43" t="str">
            <v>M2</v>
          </cell>
          <cell r="E43">
            <v>4.12</v>
          </cell>
          <cell r="F43">
            <v>0.91</v>
          </cell>
          <cell r="G43">
            <v>5.03</v>
          </cell>
          <cell r="H43">
            <v>0.15</v>
          </cell>
        </row>
        <row r="44">
          <cell r="A44">
            <v>42</v>
          </cell>
          <cell r="B44" t="str">
            <v>702 (2)</v>
          </cell>
          <cell r="C44" t="str">
            <v>MOJONES INDICADORES DE ALCANTARILLAS</v>
          </cell>
          <cell r="D44" t="str">
            <v>U</v>
          </cell>
          <cell r="E44">
            <v>45.03</v>
          </cell>
          <cell r="F44">
            <v>9.91</v>
          </cell>
          <cell r="G44">
            <v>54.94</v>
          </cell>
          <cell r="H44">
            <v>0.1</v>
          </cell>
        </row>
        <row r="45">
          <cell r="A45">
            <v>43</v>
          </cell>
          <cell r="B45" t="str">
            <v>220-(4)</v>
          </cell>
          <cell r="C45" t="str">
            <v>INSTRUCTIVOS O TRÍPTICOS</v>
          </cell>
          <cell r="D45" t="str">
            <v>U</v>
          </cell>
          <cell r="E45">
            <v>0.45</v>
          </cell>
          <cell r="F45">
            <v>0.1</v>
          </cell>
          <cell r="G45">
            <v>0.55</v>
          </cell>
          <cell r="H45">
            <v>0</v>
          </cell>
        </row>
        <row r="46">
          <cell r="A46">
            <v>44</v>
          </cell>
          <cell r="B46" t="str">
            <v>220-(1)</v>
          </cell>
          <cell r="C46" t="str">
            <v>CHARLAS DE CONCIENTIZACIÓN</v>
          </cell>
          <cell r="D46" t="str">
            <v>U</v>
          </cell>
          <cell r="E46">
            <v>76.83</v>
          </cell>
          <cell r="F46">
            <v>16.9</v>
          </cell>
          <cell r="G46">
            <v>93.73</v>
          </cell>
          <cell r="H46">
            <v>6</v>
          </cell>
        </row>
        <row r="47">
          <cell r="A47">
            <v>45</v>
          </cell>
          <cell r="B47" t="str">
            <v>220-(5)</v>
          </cell>
          <cell r="C47" t="str">
            <v>COMUNICADOS RADIALES (MINUTO)</v>
          </cell>
          <cell r="D47" t="str">
            <v>U</v>
          </cell>
          <cell r="E47">
            <v>6</v>
          </cell>
          <cell r="F47">
            <v>1.32</v>
          </cell>
          <cell r="G47">
            <v>7.32</v>
          </cell>
          <cell r="H47">
            <v>0</v>
          </cell>
        </row>
        <row r="48">
          <cell r="A48">
            <v>46</v>
          </cell>
          <cell r="B48" t="str">
            <v>205-(1)</v>
          </cell>
          <cell r="C48" t="str">
            <v>AGUA PARA CONTROL DE POLVO</v>
          </cell>
          <cell r="D48" t="str">
            <v>MILES DE LT.</v>
          </cell>
          <cell r="E48">
            <v>5.05</v>
          </cell>
          <cell r="F48">
            <v>1.11</v>
          </cell>
          <cell r="G48">
            <v>6.16</v>
          </cell>
          <cell r="H48">
            <v>0.1</v>
          </cell>
        </row>
        <row r="49">
          <cell r="A49">
            <v>47</v>
          </cell>
          <cell r="B49" t="str">
            <v>(S/N)</v>
          </cell>
          <cell r="C49" t="str">
            <v>INDEMNIZACIONES</v>
          </cell>
          <cell r="D49" t="str">
            <v>GLOBAL</v>
          </cell>
          <cell r="E49">
            <v>25000</v>
          </cell>
          <cell r="F49">
            <v>5500</v>
          </cell>
          <cell r="G49">
            <v>30500</v>
          </cell>
          <cell r="H49">
            <v>0</v>
          </cell>
        </row>
        <row r="50">
          <cell r="A50">
            <v>48</v>
          </cell>
          <cell r="B50" t="str">
            <v>708-5(1)a</v>
          </cell>
          <cell r="C50" t="str">
            <v>SEÑALES AL LADO DE LA CARRETERA TIPO R4-1A ( 600 X 600 ) mm.</v>
          </cell>
          <cell r="D50" t="str">
            <v>U</v>
          </cell>
          <cell r="E50">
            <v>169.85</v>
          </cell>
          <cell r="F50">
            <v>37.37</v>
          </cell>
          <cell r="G50">
            <v>207.22</v>
          </cell>
          <cell r="H50">
            <v>0.1</v>
          </cell>
        </row>
        <row r="51">
          <cell r="A51">
            <v>49</v>
          </cell>
          <cell r="B51" t="str">
            <v>708-5(1)b</v>
          </cell>
          <cell r="C51" t="str">
            <v>SEÑALES AL LADO DE LA CARRETERA TIPO R4-4B ( 900 X 1200 ) mm.</v>
          </cell>
          <cell r="D51" t="str">
            <v>U</v>
          </cell>
          <cell r="E51">
            <v>169.85</v>
          </cell>
          <cell r="F51">
            <v>37.37</v>
          </cell>
          <cell r="G51">
            <v>207.22</v>
          </cell>
          <cell r="H51">
            <v>0.1</v>
          </cell>
        </row>
        <row r="52">
          <cell r="A52">
            <v>50</v>
          </cell>
          <cell r="B52" t="str">
            <v>708-5(1)c</v>
          </cell>
          <cell r="C52" t="str">
            <v>SEÑALES AL LADO DE LA CARRETERA TIPO P1-1A ( 600 X 600 ) mm.</v>
          </cell>
          <cell r="D52" t="str">
            <v>U</v>
          </cell>
          <cell r="E52">
            <v>239.45</v>
          </cell>
          <cell r="F52">
            <v>52.68</v>
          </cell>
          <cell r="G52">
            <v>292.13</v>
          </cell>
          <cell r="H52">
            <v>0.55</v>
          </cell>
        </row>
        <row r="53">
          <cell r="A53">
            <v>51</v>
          </cell>
          <cell r="B53" t="str">
            <v>704 (1)</v>
          </cell>
          <cell r="C53" t="str">
            <v>GUARDACAMINOS DOBLE</v>
          </cell>
          <cell r="D53" t="str">
            <v>M</v>
          </cell>
          <cell r="E53">
            <v>74.78</v>
          </cell>
          <cell r="F53">
            <v>16.45</v>
          </cell>
          <cell r="G53">
            <v>91.23</v>
          </cell>
          <cell r="H53">
            <v>0.3</v>
          </cell>
        </row>
        <row r="54">
          <cell r="A54">
            <v>52</v>
          </cell>
          <cell r="B54" t="str">
            <v>705-(5)</v>
          </cell>
          <cell r="C54" t="str">
            <v>LINEA CONTINUA Y/O DISCONTINUAS CENTRAL 0.12M Y LINEAS DE BORDE CONTINUAS 0.10M ACRILICA</v>
          </cell>
          <cell r="D54" t="str">
            <v>M</v>
          </cell>
          <cell r="E54">
            <v>0.76</v>
          </cell>
          <cell r="F54">
            <v>0.17</v>
          </cell>
          <cell r="G54">
            <v>0.93</v>
          </cell>
          <cell r="H54">
            <v>0.001</v>
          </cell>
        </row>
        <row r="55">
          <cell r="A55">
            <v>53</v>
          </cell>
          <cell r="B55" t="str">
            <v>705-(1)</v>
          </cell>
          <cell r="C55" t="str">
            <v>MARCAS DE PAVIMENTO ( PINTURA FLECHAS Y LETRAS )</v>
          </cell>
          <cell r="D55" t="str">
            <v>M2</v>
          </cell>
          <cell r="E55">
            <v>15.54</v>
          </cell>
          <cell r="F55">
            <v>3.42</v>
          </cell>
          <cell r="G55">
            <v>18.96</v>
          </cell>
          <cell r="H55">
            <v>0.2</v>
          </cell>
        </row>
        <row r="56">
          <cell r="A56">
            <v>54</v>
          </cell>
          <cell r="B56" t="str">
            <v>708-5(1)g</v>
          </cell>
          <cell r="C56" t="str">
            <v>SEÑALES AL LADO DE LA CARRETERA TIPO D6-2 ( 600 X 600 ) mm.</v>
          </cell>
          <cell r="D56" t="str">
            <v>U</v>
          </cell>
          <cell r="E56">
            <v>169.85</v>
          </cell>
          <cell r="F56">
            <v>37.37</v>
          </cell>
          <cell r="G56">
            <v>207.22</v>
          </cell>
          <cell r="H56">
            <v>0.003</v>
          </cell>
        </row>
        <row r="57">
          <cell r="A57">
            <v>55</v>
          </cell>
          <cell r="B57" t="str">
            <v>511-1 (1)</v>
          </cell>
          <cell r="C57" t="str">
            <v>ESCOLLERA DE PIEDRA SUELTA</v>
          </cell>
          <cell r="D57" t="str">
            <v>M3</v>
          </cell>
          <cell r="E57">
            <v>19.75</v>
          </cell>
          <cell r="F57">
            <v>4.35</v>
          </cell>
          <cell r="G57">
            <v>24.1</v>
          </cell>
          <cell r="H57">
            <v>0.003</v>
          </cell>
        </row>
        <row r="58">
          <cell r="A58">
            <v>56</v>
          </cell>
          <cell r="B58" t="str">
            <v>708-5(1)h</v>
          </cell>
          <cell r="C58" t="str">
            <v>SEÑALES AL LADO DE LA CARRETERA TIPO I1 DOBLE POSTE (I1 -2A,  I1 -2B, I1 -3C) mm.</v>
          </cell>
          <cell r="D58" t="str">
            <v>U</v>
          </cell>
          <cell r="E58">
            <v>227.56</v>
          </cell>
          <cell r="F58">
            <v>50.06</v>
          </cell>
          <cell r="G58">
            <v>277.62</v>
          </cell>
          <cell r="H58">
            <v>0.1</v>
          </cell>
        </row>
        <row r="59">
          <cell r="A59">
            <v>57</v>
          </cell>
          <cell r="B59" t="str">
            <v>508(3)</v>
          </cell>
          <cell r="C59" t="str">
            <v>MURO DE GAVIONES RECUBIERTOS CON PVC  S/T</v>
          </cell>
          <cell r="D59" t="str">
            <v>M3</v>
          </cell>
          <cell r="E59">
            <v>84.91</v>
          </cell>
          <cell r="F59">
            <v>18.68</v>
          </cell>
          <cell r="G59">
            <v>103.59</v>
          </cell>
          <cell r="H59">
            <v>0.02</v>
          </cell>
        </row>
        <row r="60">
          <cell r="A60">
            <v>58</v>
          </cell>
          <cell r="B60" t="str">
            <v>MR-112E</v>
          </cell>
          <cell r="C60" t="str">
            <v>LIMPIEZA DE ALCANTARILLAS</v>
          </cell>
          <cell r="D60" t="str">
            <v>M3</v>
          </cell>
          <cell r="E60">
            <v>14.37</v>
          </cell>
          <cell r="F60">
            <v>3.16</v>
          </cell>
          <cell r="G60">
            <v>17.53</v>
          </cell>
          <cell r="H60">
            <v>0.45</v>
          </cell>
        </row>
        <row r="61">
          <cell r="A61">
            <v>59</v>
          </cell>
          <cell r="B61" t="str">
            <v>708-5(1)k</v>
          </cell>
          <cell r="C61" t="str">
            <v>SEÑALES PREVENTIVAS PARA CONSTRUCCION MOVILES ( 0.60 X 0.75 ) M.</v>
          </cell>
          <cell r="D61" t="str">
            <v>U</v>
          </cell>
          <cell r="E61">
            <v>112.88</v>
          </cell>
          <cell r="F61">
            <v>24.83</v>
          </cell>
          <cell r="G61">
            <v>137.71</v>
          </cell>
          <cell r="H61">
            <v>0.1</v>
          </cell>
        </row>
        <row r="62">
          <cell r="A62">
            <v>60</v>
          </cell>
          <cell r="B62" t="str">
            <v>708-5(1)d</v>
          </cell>
          <cell r="C62" t="str">
            <v>SEÑALES AL LADO DE LA CARRETERA TIPO P2-1 ( 600 X 600 ) mm.</v>
          </cell>
          <cell r="D62" t="str">
            <v>U</v>
          </cell>
          <cell r="E62">
            <v>169.85</v>
          </cell>
          <cell r="F62">
            <v>37.37</v>
          </cell>
          <cell r="G62">
            <v>207.22</v>
          </cell>
          <cell r="H62">
            <v>0.1</v>
          </cell>
        </row>
        <row r="63">
          <cell r="A63">
            <v>61</v>
          </cell>
          <cell r="B63" t="str">
            <v>708-5(1)e</v>
          </cell>
          <cell r="C63" t="str">
            <v>SEÑALES AL LADO DE LA CARRETERA TIPO P4-1 ( 600 X 600 ) mm.</v>
          </cell>
          <cell r="D63" t="str">
            <v>U</v>
          </cell>
          <cell r="E63">
            <v>169.85</v>
          </cell>
          <cell r="F63">
            <v>37.37</v>
          </cell>
          <cell r="G63">
            <v>207.22</v>
          </cell>
          <cell r="H63">
            <v>0.1</v>
          </cell>
        </row>
        <row r="64">
          <cell r="A64">
            <v>62</v>
          </cell>
          <cell r="B64" t="str">
            <v>708-5(1)f</v>
          </cell>
          <cell r="C64" t="str">
            <v>SEÑALES AL LADO DE LA CARRETERA TIPO P6-1 ( 600 X 600 ) mm.</v>
          </cell>
          <cell r="D64" t="str">
            <v>U</v>
          </cell>
          <cell r="E64">
            <v>169.85</v>
          </cell>
          <cell r="F64">
            <v>37.37</v>
          </cell>
          <cell r="G64">
            <v>207.22</v>
          </cell>
          <cell r="H64">
            <v>0.1</v>
          </cell>
        </row>
        <row r="65">
          <cell r="A65">
            <v>63</v>
          </cell>
          <cell r="B65" t="str">
            <v>708-5(1)j</v>
          </cell>
          <cell r="C65" t="str">
            <v>SEÑALES OBRA AL LADO DE LA CARRETERA ( 2.40 X 2.44 ) M.LETRERO GRANDE</v>
          </cell>
          <cell r="D65" t="str">
            <v>U</v>
          </cell>
          <cell r="E65">
            <v>1280.55</v>
          </cell>
          <cell r="F65">
            <v>281.72</v>
          </cell>
          <cell r="G65">
            <v>1562.27</v>
          </cell>
          <cell r="H65">
            <v>0.1</v>
          </cell>
        </row>
        <row r="66">
          <cell r="A66">
            <v>64</v>
          </cell>
          <cell r="B66" t="str">
            <v>301 3 (1)  </v>
          </cell>
          <cell r="C66" t="str">
            <v>REMOCION DE HORMIGON </v>
          </cell>
          <cell r="D66" t="str">
            <v>M3</v>
          </cell>
          <cell r="E66">
            <v>15.77</v>
          </cell>
          <cell r="F66">
            <v>3.47</v>
          </cell>
          <cell r="G66">
            <v>19.24</v>
          </cell>
          <cell r="H66">
            <v>0.14</v>
          </cell>
        </row>
        <row r="67">
          <cell r="A67">
            <v>65</v>
          </cell>
          <cell r="B67" t="str">
            <v>310-(1)E</v>
          </cell>
          <cell r="C67" t="str">
            <v>ESCOMBRERA (Disposición final y tratamiento paisajístico)</v>
          </cell>
          <cell r="D67" t="str">
            <v>M3</v>
          </cell>
          <cell r="E67">
            <v>0.51</v>
          </cell>
          <cell r="F67">
            <v>0.11</v>
          </cell>
          <cell r="G67">
            <v>0.62</v>
          </cell>
          <cell r="H67">
            <v>0.004</v>
          </cell>
        </row>
        <row r="68">
          <cell r="A68">
            <v>66</v>
          </cell>
          <cell r="B68" t="str">
            <v>708-5(1)i</v>
          </cell>
          <cell r="C68" t="str">
            <v>SEÑALES AL LADO DE LA CARRETERA TIPO IT ( 600 X 600 ) mm.</v>
          </cell>
          <cell r="D68" t="str">
            <v>U</v>
          </cell>
          <cell r="E68">
            <v>169.76</v>
          </cell>
          <cell r="F68">
            <v>37.35</v>
          </cell>
          <cell r="G68">
            <v>207.11</v>
          </cell>
          <cell r="H68">
            <v>0.1</v>
          </cell>
        </row>
        <row r="69">
          <cell r="A69">
            <v>67</v>
          </cell>
          <cell r="B69" t="str">
            <v>606-1 (2)</v>
          </cell>
          <cell r="C69" t="str">
            <v>GEOMEMBRANA 300N</v>
          </cell>
          <cell r="D69" t="str">
            <v>M2</v>
          </cell>
          <cell r="E69">
            <v>4.23</v>
          </cell>
          <cell r="F69">
            <v>0.93</v>
          </cell>
          <cell r="G69">
            <v>5.16</v>
          </cell>
          <cell r="H69">
            <v>0.005</v>
          </cell>
        </row>
        <row r="70">
          <cell r="A70">
            <v>68</v>
          </cell>
          <cell r="B70" t="str">
            <v>709-4</v>
          </cell>
          <cell r="C70" t="str">
            <v>DELINEADORES CON MATERIAL REFLECTIVO</v>
          </cell>
          <cell r="D70" t="str">
            <v>U</v>
          </cell>
          <cell r="E70">
            <v>18.46</v>
          </cell>
          <cell r="F70">
            <v>4.06</v>
          </cell>
          <cell r="G70">
            <v>22.52</v>
          </cell>
          <cell r="H70">
            <v>0.002</v>
          </cell>
        </row>
        <row r="71">
          <cell r="A71">
            <v>69</v>
          </cell>
          <cell r="B71" t="str">
            <v>705-(4)</v>
          </cell>
          <cell r="C71" t="str">
            <v>TACHAS REFLECTIVAS BIDIRECCIONALES</v>
          </cell>
          <cell r="D71" t="str">
            <v>U</v>
          </cell>
          <cell r="E71">
            <v>4.01</v>
          </cell>
          <cell r="F71">
            <v>0.88</v>
          </cell>
          <cell r="G71">
            <v>4.89</v>
          </cell>
          <cell r="H71">
            <v>0.005</v>
          </cell>
        </row>
        <row r="72">
          <cell r="A72">
            <v>70</v>
          </cell>
          <cell r="B72" t="str">
            <v>301-2</v>
          </cell>
          <cell r="C72" t="str">
            <v>REMOCION DE OBSTAULOS MISCELANEOS</v>
          </cell>
          <cell r="D72" t="str">
            <v>U</v>
          </cell>
          <cell r="E72">
            <v>78.34</v>
          </cell>
          <cell r="F72">
            <v>17.23</v>
          </cell>
          <cell r="G72">
            <v>95.57</v>
          </cell>
          <cell r="H72">
            <v>1</v>
          </cell>
        </row>
        <row r="73">
          <cell r="A73">
            <v>71</v>
          </cell>
          <cell r="B73" t="str">
            <v>301-2.02 (2)</v>
          </cell>
          <cell r="C73" t="str">
            <v>REMOCION DE EDIFICACIONES, CASAS Y OTRAS CONSTRUCCIONES</v>
          </cell>
          <cell r="D73" t="str">
            <v>M2</v>
          </cell>
          <cell r="E73">
            <v>2.93</v>
          </cell>
          <cell r="F73">
            <v>0.64</v>
          </cell>
          <cell r="G73">
            <v>3.57</v>
          </cell>
          <cell r="H73">
            <v>0.02</v>
          </cell>
        </row>
        <row r="74">
          <cell r="A74">
            <v>72</v>
          </cell>
          <cell r="B74" t="str">
            <v>301-2.04 (2)</v>
          </cell>
          <cell r="C74" t="str">
            <v>REMOCION Y REUBICACION  DE SEÑALES DE TRANSITO Y POSTES DE GUIA</v>
          </cell>
          <cell r="D74" t="str">
            <v>U</v>
          </cell>
          <cell r="E74">
            <v>40.93</v>
          </cell>
          <cell r="F74">
            <v>9</v>
          </cell>
          <cell r="G74">
            <v>49.93</v>
          </cell>
          <cell r="H74">
            <v>2</v>
          </cell>
        </row>
        <row r="75">
          <cell r="A75">
            <v>73</v>
          </cell>
          <cell r="B75" t="str">
            <v>302-2E</v>
          </cell>
          <cell r="C75" t="str">
            <v>ROSA A MAQUINA </v>
          </cell>
          <cell r="D75" t="str">
            <v>HA.</v>
          </cell>
          <cell r="E75">
            <v>625.06</v>
          </cell>
          <cell r="F75">
            <v>137.51</v>
          </cell>
          <cell r="G75">
            <v>762.57</v>
          </cell>
          <cell r="H75">
            <v>20</v>
          </cell>
        </row>
        <row r="76">
          <cell r="A76">
            <v>74</v>
          </cell>
          <cell r="B76" t="str">
            <v>MR-112E</v>
          </cell>
          <cell r="C76" t="str">
            <v>LIMPIEZA DE ALCANTARILLAS</v>
          </cell>
          <cell r="D76" t="str">
            <v>M3</v>
          </cell>
          <cell r="E76">
            <v>17.12</v>
          </cell>
          <cell r="F76">
            <v>3.77</v>
          </cell>
          <cell r="G76">
            <v>20.89</v>
          </cell>
          <cell r="H76">
            <v>0.9</v>
          </cell>
        </row>
        <row r="77">
          <cell r="A77">
            <v>75</v>
          </cell>
          <cell r="B77" t="str">
            <v>405-5C</v>
          </cell>
          <cell r="C77" t="str">
            <v>CAPA DE RODADURA DE HORMIGÓN ASFÁLTICO MEZCLADO EN PLANTA DE 10 CM. DE ESPESOR</v>
          </cell>
          <cell r="D77" t="str">
            <v>M2</v>
          </cell>
          <cell r="E77">
            <v>10.77</v>
          </cell>
          <cell r="F77">
            <v>2.37</v>
          </cell>
          <cell r="G77">
            <v>13.14</v>
          </cell>
          <cell r="H77">
            <v>0.014</v>
          </cell>
        </row>
        <row r="78">
          <cell r="A78">
            <v>76</v>
          </cell>
          <cell r="B78" t="str">
            <v>MR-112E</v>
          </cell>
          <cell r="C78" t="str">
            <v>LIMPIEZA DE CUNETAS Y ENCAUZAMIENTOS A MAQUINA</v>
          </cell>
          <cell r="D78" t="str">
            <v>M3</v>
          </cell>
          <cell r="E78">
            <v>2.14</v>
          </cell>
          <cell r="F78">
            <v>0.47</v>
          </cell>
          <cell r="G78">
            <v>2.61</v>
          </cell>
          <cell r="H78">
            <v>0.013</v>
          </cell>
        </row>
        <row r="79">
          <cell r="A79">
            <v>77</v>
          </cell>
          <cell r="B79" t="str">
            <v>503 (2)C</v>
          </cell>
          <cell r="C79" t="str">
            <v>HORMIGON ESTRUCTURAL DE  f'c= 240 kg/cm2, para  muros de ala, y cajones extenciones de ductos </v>
          </cell>
          <cell r="D79" t="str">
            <v>M3</v>
          </cell>
          <cell r="E79">
            <v>164.22</v>
          </cell>
          <cell r="F79">
            <v>36.13</v>
          </cell>
          <cell r="G79">
            <v>200.35</v>
          </cell>
          <cell r="H79">
            <v>1</v>
          </cell>
        </row>
        <row r="80">
          <cell r="A80">
            <v>78</v>
          </cell>
          <cell r="B80" t="str">
            <v>503 (2)A</v>
          </cell>
          <cell r="C80" t="str">
            <v>HORMIGON ESTRUCTURAL DE  f'c= 180 kg/cm2, (PARA REPLANTILLOS)</v>
          </cell>
          <cell r="D80" t="str">
            <v>M3</v>
          </cell>
          <cell r="E80">
            <v>135.05</v>
          </cell>
          <cell r="F80">
            <v>29.71</v>
          </cell>
          <cell r="G80">
            <v>164.76</v>
          </cell>
          <cell r="H80">
            <v>0.4</v>
          </cell>
        </row>
        <row r="81">
          <cell r="A81">
            <v>79</v>
          </cell>
          <cell r="B81" t="str">
            <v>301 3 (1)  </v>
          </cell>
          <cell r="C81" t="str">
            <v>REMOCIÓN DE HORMIGÓN ARMADO (ESTRUCTURA EXISTENTE)</v>
          </cell>
          <cell r="D81" t="str">
            <v>M3</v>
          </cell>
          <cell r="E81">
            <v>43.21</v>
          </cell>
          <cell r="F81">
            <v>9.51</v>
          </cell>
          <cell r="G81">
            <v>52.72</v>
          </cell>
          <cell r="H81">
            <v>0.3</v>
          </cell>
        </row>
        <row r="82">
          <cell r="A82">
            <v>80</v>
          </cell>
          <cell r="B82" t="str">
            <v>606-1 (2)1</v>
          </cell>
          <cell r="C82" t="str">
            <v>GEOMEMBRANA 1600 N</v>
          </cell>
          <cell r="D82" t="str">
            <v>M</v>
          </cell>
          <cell r="E82">
            <v>3.51</v>
          </cell>
          <cell r="F82">
            <v>0.77</v>
          </cell>
          <cell r="G82">
            <v>4.28</v>
          </cell>
          <cell r="H82">
            <v>0.3</v>
          </cell>
        </row>
        <row r="83">
          <cell r="A83">
            <v>81</v>
          </cell>
          <cell r="B83" t="str">
            <v>201-(1)Ae</v>
          </cell>
          <cell r="C83" t="str">
            <v>LETRINA SANITARIA ( prefabricada ( 130 x 1,30 x 2,0 ) )</v>
          </cell>
          <cell r="D83" t="str">
            <v>U</v>
          </cell>
          <cell r="E83">
            <v>400.52</v>
          </cell>
          <cell r="F83">
            <v>88.11</v>
          </cell>
          <cell r="G83">
            <v>488.63</v>
          </cell>
          <cell r="H83">
            <v>8</v>
          </cell>
        </row>
        <row r="84">
          <cell r="A84">
            <v>82</v>
          </cell>
          <cell r="B84" t="str">
            <v>217-(1)</v>
          </cell>
          <cell r="C84" t="str">
            <v>MONITOREO DE RUIDO</v>
          </cell>
          <cell r="D84" t="str">
            <v>U</v>
          </cell>
          <cell r="E84">
            <v>280.27</v>
          </cell>
          <cell r="F84">
            <v>61.66</v>
          </cell>
          <cell r="G84">
            <v>341.93</v>
          </cell>
          <cell r="H84">
            <v>5</v>
          </cell>
        </row>
        <row r="85">
          <cell r="A85">
            <v>83</v>
          </cell>
          <cell r="B85" t="str">
            <v>201-(1)cE</v>
          </cell>
          <cell r="C85" t="str">
            <v>TRAMPA DE GRASAS Y ACEITES</v>
          </cell>
          <cell r="D85" t="str">
            <v>U</v>
          </cell>
          <cell r="E85">
            <v>176.79</v>
          </cell>
          <cell r="F85">
            <v>38.89</v>
          </cell>
          <cell r="G85">
            <v>215.68</v>
          </cell>
          <cell r="H85">
            <v>1.5</v>
          </cell>
        </row>
        <row r="86">
          <cell r="A86">
            <v>84</v>
          </cell>
          <cell r="B86" t="str">
            <v>702 (1)</v>
          </cell>
          <cell r="C86" t="str">
            <v>MOJONES INDICADORES DE KILOMETRAJE</v>
          </cell>
          <cell r="D86" t="str">
            <v>U</v>
          </cell>
          <cell r="E86">
            <v>45.03</v>
          </cell>
          <cell r="F86">
            <v>9.91</v>
          </cell>
          <cell r="G86">
            <v>54.94</v>
          </cell>
          <cell r="H86">
            <v>0.1</v>
          </cell>
        </row>
        <row r="87">
          <cell r="A87">
            <v>85</v>
          </cell>
          <cell r="B87" t="str">
            <v>503 (2)C</v>
          </cell>
          <cell r="C87" t="str">
            <v>HORMIGON ESTRUCTURAL DE f'c= 280 kg/cm2, </v>
          </cell>
          <cell r="D87" t="str">
            <v>M3</v>
          </cell>
          <cell r="E87">
            <v>180.88</v>
          </cell>
          <cell r="F87">
            <v>39.79</v>
          </cell>
          <cell r="G87">
            <v>220.67</v>
          </cell>
          <cell r="H87">
            <v>1.2</v>
          </cell>
        </row>
        <row r="88">
          <cell r="A88">
            <v>86</v>
          </cell>
          <cell r="B88" t="str">
            <v>503 (2)A</v>
          </cell>
          <cell r="C88" t="str">
            <v>HORMIGON ESTRUCTURAL DE  f'c= 350 kg/cm2, </v>
          </cell>
          <cell r="D88" t="str">
            <v>M3</v>
          </cell>
          <cell r="E88">
            <v>201.05</v>
          </cell>
          <cell r="F88">
            <v>44.23</v>
          </cell>
          <cell r="G88">
            <v>245.28</v>
          </cell>
          <cell r="H88">
            <v>1.5</v>
          </cell>
        </row>
        <row r="89">
          <cell r="A89">
            <v>87</v>
          </cell>
          <cell r="B89" t="str">
            <v>705-(1)BT</v>
          </cell>
          <cell r="C89" t="str">
            <v>Provisión e Instalación de Mortero Termoplastico Perfilado, para el sistema de Banda transversal de Alerta (BTA) o Resalto. E= 15 mm  x 15 cm de ancho</v>
          </cell>
          <cell r="D89" t="str">
            <v>ML</v>
          </cell>
          <cell r="E89">
            <v>36.99</v>
          </cell>
          <cell r="F89">
            <v>8.14</v>
          </cell>
          <cell r="G89">
            <v>45.13</v>
          </cell>
          <cell r="H89">
            <v>0.1</v>
          </cell>
        </row>
        <row r="90">
          <cell r="A90">
            <v>88</v>
          </cell>
          <cell r="B90" t="str">
            <v>705-(1)EBT</v>
          </cell>
          <cell r="C90" t="str">
            <v>Provisión y aplicación de Pintura Termosplastica,  entre resaltos E= 2,3 mm de espesor x 25 cm de ancho</v>
          </cell>
          <cell r="D90" t="str">
            <v>M2</v>
          </cell>
          <cell r="E90">
            <v>41.09</v>
          </cell>
          <cell r="F90">
            <v>9.04</v>
          </cell>
          <cell r="G90">
            <v>50.13</v>
          </cell>
          <cell r="H90">
            <v>0.12</v>
          </cell>
        </row>
        <row r="91">
          <cell r="A91">
            <v>89</v>
          </cell>
          <cell r="B91" t="str">
            <v>708-5(1)L</v>
          </cell>
          <cell r="C91" t="str">
            <v>SEÑALES TIPO OD-6 AL LADO DE LA CARRETERA SOBRE OBRA DE DRENAJE (PUENTES ).</v>
          </cell>
          <cell r="D91" t="str">
            <v>U</v>
          </cell>
          <cell r="E91">
            <v>145.85</v>
          </cell>
          <cell r="F91">
            <v>32.09</v>
          </cell>
          <cell r="G91">
            <v>177.94</v>
          </cell>
          <cell r="H91">
            <v>0.1</v>
          </cell>
        </row>
        <row r="92">
          <cell r="A92">
            <v>90</v>
          </cell>
          <cell r="B92" t="str">
            <v>405-5C</v>
          </cell>
          <cell r="C92" t="str">
            <v>CAPA DE RODADURA DE HORMIGÓN ASFÁLTICO MEZCLADO EN PLANTA DE 7.5 CM. DE ESPESOR</v>
          </cell>
          <cell r="D92" t="str">
            <v>M2</v>
          </cell>
          <cell r="E92">
            <v>7.75</v>
          </cell>
          <cell r="F92">
            <v>1.71</v>
          </cell>
          <cell r="G92">
            <v>9.46</v>
          </cell>
          <cell r="H92">
            <v>0.008</v>
          </cell>
        </row>
        <row r="93">
          <cell r="A93">
            <v>91</v>
          </cell>
          <cell r="B93" t="str">
            <v>A-17b</v>
          </cell>
          <cell r="C93" t="str">
            <v>REDUCTORES DE VELOCIDAD CON PINTURA REFLECTIVA (Hormigón estructural f'c = 240 kg/cm2 )</v>
          </cell>
          <cell r="D93" t="str">
            <v>M3</v>
          </cell>
          <cell r="E93">
            <v>164.23</v>
          </cell>
          <cell r="F93">
            <v>36.13</v>
          </cell>
          <cell r="G93">
            <v>200.36</v>
          </cell>
          <cell r="H93">
            <v>0.8</v>
          </cell>
        </row>
        <row r="94">
          <cell r="A94">
            <v>92</v>
          </cell>
          <cell r="B94" t="str">
            <v>309-6(5)E</v>
          </cell>
          <cell r="C94" t="str">
            <v>TRANSPORTE DE MATERIAL DE EXCAVACIÓN LIBRE 500m.</v>
          </cell>
          <cell r="D94" t="str">
            <v>m3-Km</v>
          </cell>
          <cell r="E94">
            <v>0.21</v>
          </cell>
          <cell r="F94">
            <v>0.05</v>
          </cell>
          <cell r="G94">
            <v>0.26</v>
          </cell>
          <cell r="H94">
            <v>0.007</v>
          </cell>
        </row>
        <row r="95">
          <cell r="A95">
            <v>93</v>
          </cell>
          <cell r="B95" t="str">
            <v>229-(5)E</v>
          </cell>
          <cell r="C95" t="str">
            <v>FOSA DE DESECHOS SOLIDOS ( BIODEGRADABLES- RELLENO SANITARIO )</v>
          </cell>
          <cell r="D95" t="str">
            <v>U</v>
          </cell>
          <cell r="E95">
            <v>38.07</v>
          </cell>
          <cell r="F95">
            <v>8.38</v>
          </cell>
          <cell r="G95">
            <v>46.45</v>
          </cell>
          <cell r="H95">
            <v>2.9</v>
          </cell>
        </row>
        <row r="96">
          <cell r="A96">
            <v>94</v>
          </cell>
          <cell r="B96" t="str">
            <v>A-17f</v>
          </cell>
          <cell r="C96" t="str">
            <v>CONOS DE SEGURIDAD H= 0.90 MTS</v>
          </cell>
          <cell r="D96" t="str">
            <v>U</v>
          </cell>
          <cell r="E96">
            <v>21.26</v>
          </cell>
          <cell r="F96">
            <v>4.68</v>
          </cell>
          <cell r="G96">
            <v>25.94</v>
          </cell>
          <cell r="H96">
            <v>0.4</v>
          </cell>
        </row>
        <row r="97">
          <cell r="A97">
            <v>95</v>
          </cell>
          <cell r="B97" t="str">
            <v>708-5(2)E</v>
          </cell>
          <cell r="C97" t="str">
            <v>PARADA DE BUS ( CONSTRUCCION DE VISERAS EN PUNTOSESTRATEJICOS )</v>
          </cell>
          <cell r="D97" t="str">
            <v>U</v>
          </cell>
          <cell r="E97">
            <v>1501.54</v>
          </cell>
          <cell r="F97">
            <v>330.34</v>
          </cell>
          <cell r="G97">
            <v>1831.88</v>
          </cell>
          <cell r="H97">
            <v>14</v>
          </cell>
        </row>
        <row r="98">
          <cell r="A98">
            <v>96</v>
          </cell>
          <cell r="B98" t="str">
            <v>309-6(5)E</v>
          </cell>
          <cell r="C98" t="str">
            <v>TRANSPORTE DE MATERIAL DE PPÉSTAMO IMPORTADO LIBRE 500m.</v>
          </cell>
          <cell r="D98" t="str">
            <v>m3-Km</v>
          </cell>
          <cell r="E98">
            <v>0.21</v>
          </cell>
          <cell r="F98">
            <v>0.05</v>
          </cell>
          <cell r="G98">
            <v>0.26</v>
          </cell>
          <cell r="H98">
            <v>0.007</v>
          </cell>
        </row>
        <row r="99">
          <cell r="A99">
            <v>97</v>
          </cell>
          <cell r="B99" t="str">
            <v>309-6(5)E</v>
          </cell>
          <cell r="C99" t="str">
            <v>TRANSPORTE DE MATERIAL PÉTREO PARA ESTABILIZACIÓN DE SUBRASANTE</v>
          </cell>
          <cell r="D99" t="str">
            <v>m3-Km</v>
          </cell>
          <cell r="E99">
            <v>0.28</v>
          </cell>
          <cell r="F99">
            <v>0.06</v>
          </cell>
          <cell r="G99">
            <v>0.34</v>
          </cell>
          <cell r="H99">
            <v>0.009</v>
          </cell>
        </row>
        <row r="100">
          <cell r="A100">
            <v>98</v>
          </cell>
          <cell r="B100" t="str">
            <v>309-6(5)E</v>
          </cell>
          <cell r="C100" t="str">
            <v>TRANSPORTE DE CARPETA RECUPERADA (hacia planta de asfalto) </v>
          </cell>
          <cell r="D100" t="str">
            <v>m3-Km</v>
          </cell>
          <cell r="E100">
            <v>0.2</v>
          </cell>
          <cell r="F100">
            <v>0.04</v>
          </cell>
          <cell r="G100">
            <v>0.24</v>
          </cell>
          <cell r="H100">
            <v>0.007</v>
          </cell>
        </row>
        <row r="101">
          <cell r="A101">
            <v>99</v>
          </cell>
          <cell r="B101" t="str">
            <v>309-6(5)E</v>
          </cell>
          <cell r="C101" t="str">
            <v>ACARREO DE MATERIAL RECUPERADO</v>
          </cell>
          <cell r="D101" t="str">
            <v>m3-Km</v>
          </cell>
          <cell r="E101">
            <v>0.23</v>
          </cell>
          <cell r="F101">
            <v>0.05</v>
          </cell>
          <cell r="G101">
            <v>0.28</v>
          </cell>
          <cell r="H101">
            <v>0.008</v>
          </cell>
        </row>
        <row r="102">
          <cell r="A102">
            <v>100</v>
          </cell>
          <cell r="B102" t="str">
            <v>309-6(5)E</v>
          </cell>
          <cell r="C102" t="str">
            <v>ACARREO DE HORMIGÓN</v>
          </cell>
          <cell r="D102" t="str">
            <v>m3-Km</v>
          </cell>
          <cell r="E102">
            <v>0.26</v>
          </cell>
          <cell r="F102">
            <v>0.06</v>
          </cell>
          <cell r="G102">
            <v>0.32</v>
          </cell>
          <cell r="H102">
            <v>0.009</v>
          </cell>
        </row>
        <row r="103">
          <cell r="A103">
            <v>101</v>
          </cell>
          <cell r="B103" t="str">
            <v>309-6(5)E</v>
          </cell>
          <cell r="C103" t="str">
            <v>SOBREACARREO DE MATERIAL DE BASE</v>
          </cell>
          <cell r="D103" t="str">
            <v>m3-Km</v>
          </cell>
          <cell r="E103">
            <v>0.23</v>
          </cell>
          <cell r="F103">
            <v>0.05</v>
          </cell>
          <cell r="G103">
            <v>0.28</v>
          </cell>
          <cell r="H103">
            <v>0.008</v>
          </cell>
        </row>
        <row r="104">
          <cell r="A104">
            <v>102</v>
          </cell>
          <cell r="B104" t="str">
            <v>309-6(5)E</v>
          </cell>
          <cell r="C104" t="str">
            <v>SOBREACARREO DE MATERIAL DE CARPETA</v>
          </cell>
          <cell r="D104" t="str">
            <v>m3-Km</v>
          </cell>
          <cell r="E104">
            <v>0.23</v>
          </cell>
          <cell r="F104">
            <v>0.05</v>
          </cell>
          <cell r="G104">
            <v>0.28</v>
          </cell>
          <cell r="H104">
            <v>0.008</v>
          </cell>
        </row>
        <row r="105">
          <cell r="A105">
            <v>103</v>
          </cell>
          <cell r="B105" t="str">
            <v>309-6(5)E</v>
          </cell>
          <cell r="C105" t="str">
            <v>TRANSPORTE DE MEZCLA ASFÁLTICA PARA CAPA DE RODADURA</v>
          </cell>
          <cell r="D105" t="str">
            <v>m3-Km</v>
          </cell>
          <cell r="E105">
            <v>0.84</v>
          </cell>
          <cell r="F105">
            <v>0.18</v>
          </cell>
          <cell r="G105">
            <v>1.02</v>
          </cell>
          <cell r="H105">
            <v>0.028</v>
          </cell>
        </row>
        <row r="106">
          <cell r="A106">
            <v>104</v>
          </cell>
          <cell r="B106" t="str">
            <v>309-6(5)E</v>
          </cell>
          <cell r="C106" t="str">
            <v>TRANSPORTE DE MEZCLA ASFÁLTICA PARA CAPA DE RODADURA</v>
          </cell>
          <cell r="D106" t="str">
            <v>m3-Km</v>
          </cell>
          <cell r="E106">
            <v>0.58</v>
          </cell>
          <cell r="F106">
            <v>0.13</v>
          </cell>
          <cell r="G106">
            <v>0.71</v>
          </cell>
          <cell r="H106">
            <v>0.019</v>
          </cell>
        </row>
        <row r="107">
          <cell r="A107">
            <v>105</v>
          </cell>
          <cell r="B107" t="str">
            <v>309-6(5)E</v>
          </cell>
          <cell r="C107" t="str">
            <v>TRANSPORTE DE MEZCLA ASFÁLTICA PARA CAPA DE RODADURA</v>
          </cell>
          <cell r="D107" t="str">
            <v>m3-Km</v>
          </cell>
          <cell r="E107">
            <v>0.36</v>
          </cell>
          <cell r="F107">
            <v>0.08</v>
          </cell>
          <cell r="G107">
            <v>0.44</v>
          </cell>
          <cell r="H107">
            <v>0.012</v>
          </cell>
        </row>
        <row r="108">
          <cell r="A108">
            <v>106</v>
          </cell>
          <cell r="B108" t="str">
            <v>309-6(5)E</v>
          </cell>
          <cell r="C108" t="str">
            <v>TRANSPORTE DE MEZCLA ASFÁLTICA PARA CAPA DE RODADURA</v>
          </cell>
          <cell r="D108" t="str">
            <v>m3-Km</v>
          </cell>
          <cell r="E108">
            <v>0.26</v>
          </cell>
          <cell r="F108">
            <v>0.06</v>
          </cell>
          <cell r="G108">
            <v>0.32</v>
          </cell>
          <cell r="H108">
            <v>0.009</v>
          </cell>
        </row>
        <row r="109">
          <cell r="A109">
            <v>107</v>
          </cell>
          <cell r="B109" t="str">
            <v>309-6(5)E</v>
          </cell>
          <cell r="C109" t="str">
            <v>TRANSPORTE DE MEZCLA ASFÁLTICA PARA CAPA DE RODADURA</v>
          </cell>
          <cell r="D109" t="str">
            <v>m3-Km</v>
          </cell>
          <cell r="E109">
            <v>0.24</v>
          </cell>
          <cell r="F109">
            <v>0.05</v>
          </cell>
          <cell r="G109">
            <v>0.29</v>
          </cell>
          <cell r="H109">
            <v>0.008</v>
          </cell>
        </row>
        <row r="110">
          <cell r="A110">
            <v>108</v>
          </cell>
          <cell r="B110" t="str">
            <v>309-6(5)E</v>
          </cell>
          <cell r="C110" t="str">
            <v>TRANSPORTE DE MEZCLA ASFÁLTICA PARA CAPA DE RODADURA</v>
          </cell>
          <cell r="D110" t="str">
            <v>m3-Km</v>
          </cell>
          <cell r="E110">
            <v>0.23</v>
          </cell>
          <cell r="F110">
            <v>0.05</v>
          </cell>
          <cell r="G110">
            <v>0.28</v>
          </cell>
          <cell r="H110">
            <v>0.008</v>
          </cell>
        </row>
        <row r="111">
          <cell r="A111">
            <v>109</v>
          </cell>
          <cell r="B111" t="str">
            <v>309-6(5)E</v>
          </cell>
          <cell r="C111" t="str">
            <v>TRANSPORTE DE MEZCLA ASFÁLTICA PARA CAPA DE RODADURA</v>
          </cell>
          <cell r="D111" t="str">
            <v>m3-Km</v>
          </cell>
          <cell r="E111">
            <v>0.21</v>
          </cell>
          <cell r="F111">
            <v>0.05</v>
          </cell>
          <cell r="G111">
            <v>0.26</v>
          </cell>
          <cell r="H111">
            <v>0.007</v>
          </cell>
        </row>
        <row r="112">
          <cell r="A112">
            <v>110</v>
          </cell>
          <cell r="B112" t="str">
            <v>309-6(5)E</v>
          </cell>
          <cell r="C112" t="str">
            <v>TRANSPORTE DE PIEDRA PA GAVIONES</v>
          </cell>
          <cell r="D112" t="str">
            <v>m3-Km</v>
          </cell>
          <cell r="E112">
            <v>0.84</v>
          </cell>
          <cell r="F112">
            <v>0.18</v>
          </cell>
          <cell r="G112">
            <v>1.02</v>
          </cell>
          <cell r="H112">
            <v>0.028</v>
          </cell>
        </row>
        <row r="113">
          <cell r="A113">
            <v>111</v>
          </cell>
          <cell r="B113" t="str">
            <v>309-6(5)E</v>
          </cell>
          <cell r="C113" t="str">
            <v>TRANSPORTE DE PIEDRA PA GAVIONES</v>
          </cell>
          <cell r="D113" t="str">
            <v>m3-Km</v>
          </cell>
          <cell r="E113">
            <v>0.58</v>
          </cell>
          <cell r="F113">
            <v>0.13</v>
          </cell>
          <cell r="G113">
            <v>0.71</v>
          </cell>
          <cell r="H113">
            <v>0.019</v>
          </cell>
        </row>
        <row r="114">
          <cell r="A114">
            <v>112</v>
          </cell>
          <cell r="B114" t="str">
            <v>309-6(5)E</v>
          </cell>
          <cell r="C114" t="str">
            <v>TRANSPORTE DE PIEDRA PA GAVIONES</v>
          </cell>
          <cell r="D114" t="str">
            <v>m3-Km</v>
          </cell>
          <cell r="E114">
            <v>0.36</v>
          </cell>
          <cell r="F114">
            <v>0.08</v>
          </cell>
          <cell r="G114">
            <v>0.44</v>
          </cell>
          <cell r="H114">
            <v>0.012</v>
          </cell>
        </row>
        <row r="115">
          <cell r="A115">
            <v>113</v>
          </cell>
          <cell r="B115" t="str">
            <v>309-6(5)E</v>
          </cell>
          <cell r="C115" t="str">
            <v>TRANSPORTE DE PIEDRA PA GAVIONES</v>
          </cell>
          <cell r="D115" t="str">
            <v>m3-Km</v>
          </cell>
          <cell r="E115">
            <v>0.26</v>
          </cell>
          <cell r="F115">
            <v>0.06</v>
          </cell>
          <cell r="G115">
            <v>0.32</v>
          </cell>
          <cell r="H115">
            <v>0.009</v>
          </cell>
        </row>
        <row r="116">
          <cell r="A116">
            <v>114</v>
          </cell>
          <cell r="B116" t="str">
            <v>309-6(5)E</v>
          </cell>
          <cell r="C116" t="str">
            <v>TRANSPORTE DE PIEDRA PA GAVIONES</v>
          </cell>
          <cell r="D116" t="str">
            <v>m3-Km</v>
          </cell>
          <cell r="E116">
            <v>0.24</v>
          </cell>
          <cell r="F116">
            <v>0.05</v>
          </cell>
          <cell r="G116">
            <v>0.29</v>
          </cell>
          <cell r="H116">
            <v>0.008</v>
          </cell>
        </row>
        <row r="117">
          <cell r="A117">
            <v>115</v>
          </cell>
          <cell r="B117" t="str">
            <v>309-6(5)E</v>
          </cell>
          <cell r="C117" t="str">
            <v>TRANSPORTE DE PIEDRA PA GAVIONES</v>
          </cell>
          <cell r="D117" t="str">
            <v>m3-Km</v>
          </cell>
          <cell r="E117">
            <v>0.23</v>
          </cell>
          <cell r="F117">
            <v>0.05</v>
          </cell>
          <cell r="G117">
            <v>0.28</v>
          </cell>
          <cell r="H117">
            <v>0.008</v>
          </cell>
        </row>
        <row r="118">
          <cell r="A118">
            <v>116</v>
          </cell>
          <cell r="B118" t="str">
            <v>309-6(5)E</v>
          </cell>
          <cell r="C118" t="str">
            <v>TRANSPORTE DE PIEDRA PARA GAVIONES</v>
          </cell>
          <cell r="D118" t="str">
            <v>m3-Km</v>
          </cell>
          <cell r="E118">
            <v>0.21</v>
          </cell>
          <cell r="F118">
            <v>0.05</v>
          </cell>
          <cell r="G118">
            <v>0.26</v>
          </cell>
          <cell r="H118">
            <v>0.007</v>
          </cell>
        </row>
        <row r="119">
          <cell r="A119">
            <v>117</v>
          </cell>
          <cell r="B119" t="str">
            <v>309-6(5)E</v>
          </cell>
          <cell r="C119" t="str">
            <v>TRANSPORTE DE PIEDRA PARA ESCOLLERA</v>
          </cell>
          <cell r="D119" t="str">
            <v>m3-Km</v>
          </cell>
          <cell r="E119">
            <v>0.84</v>
          </cell>
          <cell r="F119">
            <v>0.18</v>
          </cell>
          <cell r="G119">
            <v>1.02</v>
          </cell>
          <cell r="H119">
            <v>0.028</v>
          </cell>
        </row>
        <row r="120">
          <cell r="A120">
            <v>118</v>
          </cell>
          <cell r="B120" t="str">
            <v>309-6(5)E</v>
          </cell>
          <cell r="C120" t="str">
            <v>TRANSPORTE DE PIEDRA PARA ESCOLLERA</v>
          </cell>
          <cell r="D120" t="str">
            <v>m3-Km</v>
          </cell>
          <cell r="E120">
            <v>0.58</v>
          </cell>
          <cell r="F120">
            <v>0.13</v>
          </cell>
          <cell r="G120">
            <v>0.71</v>
          </cell>
          <cell r="H120">
            <v>0.019</v>
          </cell>
        </row>
        <row r="121">
          <cell r="A121">
            <v>119</v>
          </cell>
          <cell r="B121" t="str">
            <v>309-6(5)E</v>
          </cell>
          <cell r="C121" t="str">
            <v>TRANSPORTE DE PIEDRA PARA ESCOLLERA</v>
          </cell>
          <cell r="D121" t="str">
            <v>m3-Km</v>
          </cell>
          <cell r="E121">
            <v>0.36</v>
          </cell>
          <cell r="F121">
            <v>0.08</v>
          </cell>
          <cell r="G121">
            <v>0.44</v>
          </cell>
          <cell r="H121">
            <v>0.012</v>
          </cell>
        </row>
        <row r="122">
          <cell r="A122">
            <v>120</v>
          </cell>
          <cell r="B122" t="str">
            <v>309-6(5)E</v>
          </cell>
          <cell r="C122" t="str">
            <v>TRANSPORTE DE PIEDRA PARA ESCOLLERA</v>
          </cell>
          <cell r="D122" t="str">
            <v>m3-Km</v>
          </cell>
          <cell r="E122">
            <v>0.26</v>
          </cell>
          <cell r="F122">
            <v>0.06</v>
          </cell>
          <cell r="G122">
            <v>0.32</v>
          </cell>
          <cell r="H122">
            <v>0.009</v>
          </cell>
        </row>
        <row r="123">
          <cell r="A123">
            <v>121</v>
          </cell>
          <cell r="B123" t="str">
            <v>309-6(5)E</v>
          </cell>
          <cell r="C123" t="str">
            <v>TRANSPORTE DE PIEDRA PARA ESCOLLERA</v>
          </cell>
          <cell r="D123" t="str">
            <v>m3-Km</v>
          </cell>
          <cell r="E123">
            <v>0.24</v>
          </cell>
          <cell r="F123">
            <v>0.05</v>
          </cell>
          <cell r="G123">
            <v>0.29</v>
          </cell>
          <cell r="H123">
            <v>0.008</v>
          </cell>
        </row>
        <row r="124">
          <cell r="A124">
            <v>122</v>
          </cell>
          <cell r="B124" t="str">
            <v>309-6(5)E</v>
          </cell>
          <cell r="C124" t="str">
            <v>TRANSPORTE DE PIEDRA PARA ESCOLLERA</v>
          </cell>
          <cell r="D124" t="str">
            <v>m3-Km</v>
          </cell>
          <cell r="E124">
            <v>0.23</v>
          </cell>
          <cell r="F124">
            <v>0.05</v>
          </cell>
          <cell r="G124">
            <v>0.28</v>
          </cell>
          <cell r="H124">
            <v>0.008</v>
          </cell>
        </row>
        <row r="125">
          <cell r="A125">
            <v>123</v>
          </cell>
          <cell r="B125" t="str">
            <v>309-6(5)E</v>
          </cell>
          <cell r="C125" t="str">
            <v>TRANSPORTE DE PIEDRA PARA ESCOLLERA</v>
          </cell>
          <cell r="D125" t="str">
            <v>m3-Km</v>
          </cell>
          <cell r="E125">
            <v>0.21</v>
          </cell>
          <cell r="F125">
            <v>0.05</v>
          </cell>
          <cell r="G125">
            <v>0.26</v>
          </cell>
          <cell r="H125">
            <v>0.007</v>
          </cell>
        </row>
        <row r="126">
          <cell r="A126">
            <v>124</v>
          </cell>
          <cell r="B126" t="str">
            <v>309-6(5)E</v>
          </cell>
          <cell r="C126" t="str">
            <v>TRANSPORTE DE MATERIAL DE PRÉSTAMO IMPORTADO</v>
          </cell>
          <cell r="D126" t="str">
            <v>m3-Km</v>
          </cell>
          <cell r="E126">
            <v>0.84</v>
          </cell>
          <cell r="F126">
            <v>0.18</v>
          </cell>
          <cell r="G126">
            <v>1.02</v>
          </cell>
          <cell r="H126">
            <v>0.028</v>
          </cell>
        </row>
        <row r="127">
          <cell r="A127">
            <v>125</v>
          </cell>
          <cell r="B127" t="str">
            <v>309-6(5)E</v>
          </cell>
          <cell r="C127" t="str">
            <v>TRANSPORTE DE MATERIAL DE PRÉSTAMO IMPORTADO</v>
          </cell>
          <cell r="D127" t="str">
            <v>m3-Km</v>
          </cell>
          <cell r="E127">
            <v>0.58</v>
          </cell>
          <cell r="F127">
            <v>0.13</v>
          </cell>
          <cell r="G127">
            <v>0.71</v>
          </cell>
          <cell r="H127">
            <v>0.019</v>
          </cell>
        </row>
        <row r="128">
          <cell r="A128">
            <v>126</v>
          </cell>
          <cell r="B128" t="str">
            <v>309-6(5)E</v>
          </cell>
          <cell r="C128" t="str">
            <v>TRANSPORTE DE MATERIAL DE PRÉSTAMO IMPORTADO</v>
          </cell>
          <cell r="D128" t="str">
            <v>m3-Km</v>
          </cell>
          <cell r="E128">
            <v>0.36</v>
          </cell>
          <cell r="F128">
            <v>0.08</v>
          </cell>
          <cell r="G128">
            <v>0.44</v>
          </cell>
          <cell r="H128">
            <v>0.012</v>
          </cell>
        </row>
        <row r="129">
          <cell r="A129">
            <v>127</v>
          </cell>
          <cell r="B129" t="str">
            <v>309-6(5)E</v>
          </cell>
          <cell r="C129" t="str">
            <v>TRANSPORTE DE MATERIAL DE PRÉSTAMO IMPORTADO</v>
          </cell>
          <cell r="D129" t="str">
            <v>m3-Km</v>
          </cell>
          <cell r="E129">
            <v>0.26</v>
          </cell>
          <cell r="F129">
            <v>0.06</v>
          </cell>
          <cell r="G129">
            <v>0.32</v>
          </cell>
          <cell r="H129">
            <v>0.009</v>
          </cell>
        </row>
        <row r="130">
          <cell r="A130">
            <v>128</v>
          </cell>
          <cell r="B130" t="str">
            <v>309-6(5)E</v>
          </cell>
          <cell r="C130" t="str">
            <v>TRANSPORTE DE MATERIAL DE PRÉSTAMO IMPORTADO</v>
          </cell>
          <cell r="D130" t="str">
            <v>m3-Km</v>
          </cell>
          <cell r="E130">
            <v>0.24</v>
          </cell>
          <cell r="F130">
            <v>0.05</v>
          </cell>
          <cell r="G130">
            <v>0.29</v>
          </cell>
          <cell r="H130">
            <v>0.008</v>
          </cell>
        </row>
        <row r="131">
          <cell r="A131">
            <v>129</v>
          </cell>
          <cell r="B131" t="str">
            <v>309-6(5)E</v>
          </cell>
          <cell r="C131" t="str">
            <v>TRANSPORTE DE MATERIAL DE PRÉSTAMO IMPORTADO</v>
          </cell>
          <cell r="D131" t="str">
            <v>m3-Km</v>
          </cell>
          <cell r="E131">
            <v>0.23</v>
          </cell>
          <cell r="F131">
            <v>0.05</v>
          </cell>
          <cell r="G131">
            <v>0.28</v>
          </cell>
          <cell r="H131">
            <v>0.008</v>
          </cell>
        </row>
        <row r="132">
          <cell r="A132">
            <v>130</v>
          </cell>
          <cell r="B132" t="str">
            <v>309-6(5)E</v>
          </cell>
          <cell r="C132" t="str">
            <v>TRANSPORTE DE MATERIAL DE PRÉSTAMO IMPORTADO</v>
          </cell>
          <cell r="D132" t="str">
            <v>m3-Km</v>
          </cell>
          <cell r="E132">
            <v>0.21</v>
          </cell>
          <cell r="F132">
            <v>0.05</v>
          </cell>
          <cell r="G132">
            <v>0.26</v>
          </cell>
          <cell r="H132">
            <v>0.007</v>
          </cell>
        </row>
        <row r="133">
          <cell r="A133">
            <v>131</v>
          </cell>
          <cell r="B133" t="str">
            <v>309-6(5)E</v>
          </cell>
          <cell r="C133" t="str">
            <v>TRANSPORTE DE SUELO SELECCIONADO PARA MEJORAMIENTO DE LA SUBRASANTE</v>
          </cell>
          <cell r="D133" t="str">
            <v>m3-Km</v>
          </cell>
          <cell r="E133">
            <v>0.84</v>
          </cell>
          <cell r="F133">
            <v>0.18</v>
          </cell>
          <cell r="G133">
            <v>1.02</v>
          </cell>
          <cell r="H133">
            <v>0.028</v>
          </cell>
        </row>
        <row r="134">
          <cell r="A134">
            <v>132</v>
          </cell>
          <cell r="B134" t="str">
            <v>309-6(5)E</v>
          </cell>
          <cell r="C134" t="str">
            <v>TRANSPORTE DE SUELO SELECCIONADO PARA MEJORAMIENTO DE LA SUBRASANTE</v>
          </cell>
          <cell r="D134" t="str">
            <v>m3-Km</v>
          </cell>
          <cell r="E134">
            <v>0.58</v>
          </cell>
          <cell r="F134">
            <v>0.13</v>
          </cell>
          <cell r="G134">
            <v>0.71</v>
          </cell>
          <cell r="H134">
            <v>0.019</v>
          </cell>
        </row>
        <row r="135">
          <cell r="A135">
            <v>133</v>
          </cell>
          <cell r="B135" t="str">
            <v>309-6(5)E</v>
          </cell>
          <cell r="C135" t="str">
            <v>TRANSPORTE DE SUELO SELECCIONADO PARA MEJORAMIENTO DE LA SUBRASANTE</v>
          </cell>
          <cell r="D135" t="str">
            <v>m3-Km</v>
          </cell>
          <cell r="E135">
            <v>0.36</v>
          </cell>
          <cell r="F135">
            <v>0.08</v>
          </cell>
          <cell r="G135">
            <v>0.44</v>
          </cell>
          <cell r="H135">
            <v>0.012</v>
          </cell>
        </row>
        <row r="136">
          <cell r="A136">
            <v>134</v>
          </cell>
          <cell r="B136" t="str">
            <v>309-6(5)E</v>
          </cell>
          <cell r="C136" t="str">
            <v>TRANSPORTE DE SUELO SELECCIONADO PARA MEJORAMIENTO DE LA SUBRASANTE</v>
          </cell>
          <cell r="D136" t="str">
            <v>m3-Km</v>
          </cell>
          <cell r="E136">
            <v>0.26</v>
          </cell>
          <cell r="F136">
            <v>0.06</v>
          </cell>
          <cell r="G136">
            <v>0.32</v>
          </cell>
          <cell r="H136">
            <v>0.009</v>
          </cell>
        </row>
        <row r="137">
          <cell r="A137">
            <v>135</v>
          </cell>
          <cell r="B137" t="str">
            <v>309-6(5)E</v>
          </cell>
          <cell r="C137" t="str">
            <v>TRANSPORTE DE SUELO SELECCIONADO PARA MEJORAMIENTO DE LA SUBRASANTE</v>
          </cell>
          <cell r="D137" t="str">
            <v>m3-Km</v>
          </cell>
          <cell r="E137">
            <v>0.24</v>
          </cell>
          <cell r="F137">
            <v>0.05</v>
          </cell>
          <cell r="G137">
            <v>0.29</v>
          </cell>
          <cell r="H137">
            <v>0.008</v>
          </cell>
        </row>
        <row r="138">
          <cell r="A138">
            <v>136</v>
          </cell>
          <cell r="B138" t="str">
            <v>309-6(5)E</v>
          </cell>
          <cell r="C138" t="str">
            <v>TRANSPORTE DE SUELO SELECCIONADO PARA MEJORAMIENTO DE LA SUBRASANTE</v>
          </cell>
          <cell r="D138" t="str">
            <v>m3-Km</v>
          </cell>
          <cell r="E138">
            <v>0.23</v>
          </cell>
          <cell r="F138">
            <v>0.05</v>
          </cell>
          <cell r="G138">
            <v>0.28</v>
          </cell>
          <cell r="H138">
            <v>0.008</v>
          </cell>
        </row>
        <row r="139">
          <cell r="A139">
            <v>137</v>
          </cell>
          <cell r="B139" t="str">
            <v>309-6(5)E</v>
          </cell>
          <cell r="C139" t="str">
            <v>TRANSPORTE DE SUELO SELECCIONADO PARA MEJORAMIENTO DE LA SUBRASANTE</v>
          </cell>
          <cell r="D139" t="str">
            <v>m3-Km</v>
          </cell>
          <cell r="E139">
            <v>0.21</v>
          </cell>
          <cell r="F139">
            <v>0.05</v>
          </cell>
          <cell r="G139">
            <v>0.26</v>
          </cell>
          <cell r="H139">
            <v>0.007</v>
          </cell>
        </row>
        <row r="140">
          <cell r="A140">
            <v>138</v>
          </cell>
          <cell r="B140" t="str">
            <v>309-6(5)E</v>
          </cell>
          <cell r="C140" t="str">
            <v>TRANSPORTE DE BASE</v>
          </cell>
          <cell r="D140" t="str">
            <v>m3-Km</v>
          </cell>
          <cell r="E140">
            <v>0.84</v>
          </cell>
          <cell r="F140">
            <v>0.18</v>
          </cell>
          <cell r="G140">
            <v>1.02</v>
          </cell>
          <cell r="H140">
            <v>0.028</v>
          </cell>
        </row>
        <row r="141">
          <cell r="A141">
            <v>139</v>
          </cell>
          <cell r="B141" t="str">
            <v>309-6(5)E</v>
          </cell>
          <cell r="C141" t="str">
            <v>TRANSPORTE DE BASE</v>
          </cell>
          <cell r="D141" t="str">
            <v>m3-Km</v>
          </cell>
          <cell r="E141">
            <v>0.58</v>
          </cell>
          <cell r="F141">
            <v>0.13</v>
          </cell>
          <cell r="G141">
            <v>0.71</v>
          </cell>
          <cell r="H141">
            <v>0.019</v>
          </cell>
        </row>
        <row r="142">
          <cell r="A142">
            <v>140</v>
          </cell>
          <cell r="B142" t="str">
            <v>309-6(5)E</v>
          </cell>
          <cell r="C142" t="str">
            <v>TRANSPORTE DE BASE</v>
          </cell>
          <cell r="D142" t="str">
            <v>m3-Km</v>
          </cell>
          <cell r="E142">
            <v>0.36</v>
          </cell>
          <cell r="F142">
            <v>0.08</v>
          </cell>
          <cell r="G142">
            <v>0.44</v>
          </cell>
          <cell r="H142">
            <v>0.012</v>
          </cell>
        </row>
        <row r="143">
          <cell r="A143">
            <v>141</v>
          </cell>
          <cell r="B143" t="str">
            <v>309-6(5)E</v>
          </cell>
          <cell r="C143" t="str">
            <v>TRANSPORTE DE BASE</v>
          </cell>
          <cell r="D143" t="str">
            <v>m3-Km</v>
          </cell>
          <cell r="E143">
            <v>0.26</v>
          </cell>
          <cell r="F143">
            <v>0.06</v>
          </cell>
          <cell r="G143">
            <v>0.32</v>
          </cell>
          <cell r="H143">
            <v>0.009</v>
          </cell>
        </row>
        <row r="144">
          <cell r="A144">
            <v>142</v>
          </cell>
          <cell r="B144" t="str">
            <v>309-6(5)E</v>
          </cell>
          <cell r="C144" t="str">
            <v>TRANSPORTE DE BASE</v>
          </cell>
          <cell r="D144" t="str">
            <v>m3-Km</v>
          </cell>
          <cell r="E144">
            <v>0.24</v>
          </cell>
          <cell r="F144">
            <v>0.05</v>
          </cell>
          <cell r="G144">
            <v>0.29</v>
          </cell>
          <cell r="H144">
            <v>0.008</v>
          </cell>
        </row>
        <row r="145">
          <cell r="A145">
            <v>143</v>
          </cell>
          <cell r="B145" t="str">
            <v>309-6(5)E</v>
          </cell>
          <cell r="C145" t="str">
            <v>TRANSPORTE DE BASE</v>
          </cell>
          <cell r="D145" t="str">
            <v>m3-Km</v>
          </cell>
          <cell r="E145">
            <v>0.23</v>
          </cell>
          <cell r="F145">
            <v>0.05</v>
          </cell>
          <cell r="G145">
            <v>0.28</v>
          </cell>
          <cell r="H145">
            <v>0.008</v>
          </cell>
        </row>
        <row r="146">
          <cell r="A146">
            <v>144</v>
          </cell>
          <cell r="B146" t="str">
            <v>309-6(5)E</v>
          </cell>
          <cell r="C146" t="str">
            <v>TRANSPORTE DE BASE</v>
          </cell>
          <cell r="D146" t="str">
            <v>m3-Km</v>
          </cell>
          <cell r="E146">
            <v>0.21</v>
          </cell>
          <cell r="F146">
            <v>0.05</v>
          </cell>
          <cell r="G146">
            <v>0.26</v>
          </cell>
          <cell r="H146">
            <v>0.007</v>
          </cell>
        </row>
        <row r="147">
          <cell r="A147">
            <v>145</v>
          </cell>
          <cell r="B147" t="str">
            <v>309-6(5)E</v>
          </cell>
          <cell r="C147" t="str">
            <v>TRANSPORTE DE SUBBASE</v>
          </cell>
          <cell r="D147" t="str">
            <v>m3-Km</v>
          </cell>
          <cell r="E147">
            <v>0.84</v>
          </cell>
          <cell r="F147">
            <v>0.18</v>
          </cell>
          <cell r="G147">
            <v>1.02</v>
          </cell>
          <cell r="H147">
            <v>0.028</v>
          </cell>
        </row>
        <row r="148">
          <cell r="A148">
            <v>146</v>
          </cell>
          <cell r="B148" t="str">
            <v>309-6(5)E</v>
          </cell>
          <cell r="C148" t="str">
            <v>TRANSPORTE DE SUBBASE</v>
          </cell>
          <cell r="D148" t="str">
            <v>m3-Km</v>
          </cell>
          <cell r="E148">
            <v>0.58</v>
          </cell>
          <cell r="F148">
            <v>0.13</v>
          </cell>
          <cell r="G148">
            <v>0.71</v>
          </cell>
          <cell r="H148">
            <v>0.019</v>
          </cell>
        </row>
        <row r="149">
          <cell r="A149">
            <v>147</v>
          </cell>
          <cell r="B149" t="str">
            <v>309-6(5)E</v>
          </cell>
          <cell r="C149" t="str">
            <v>TRANSPORTE DE SUBBASE</v>
          </cell>
          <cell r="D149" t="str">
            <v>m3-Km</v>
          </cell>
          <cell r="E149">
            <v>0.36</v>
          </cell>
          <cell r="F149">
            <v>0.08</v>
          </cell>
          <cell r="G149">
            <v>0.44</v>
          </cell>
          <cell r="H149">
            <v>0.012</v>
          </cell>
        </row>
        <row r="150">
          <cell r="A150">
            <v>148</v>
          </cell>
          <cell r="B150" t="str">
            <v>309-6(5)E</v>
          </cell>
          <cell r="C150" t="str">
            <v>TRANSPORTE DE SUBBASE</v>
          </cell>
          <cell r="D150" t="str">
            <v>m3-Km</v>
          </cell>
          <cell r="E150">
            <v>0.26</v>
          </cell>
          <cell r="F150">
            <v>0.06</v>
          </cell>
          <cell r="G150">
            <v>0.32</v>
          </cell>
          <cell r="H150">
            <v>0.32</v>
          </cell>
        </row>
        <row r="151">
          <cell r="A151">
            <v>149</v>
          </cell>
          <cell r="B151" t="str">
            <v>309-6(5)E</v>
          </cell>
          <cell r="C151" t="str">
            <v>TRANSPORTE DE SUBBASE</v>
          </cell>
          <cell r="D151" t="str">
            <v>m3-Km</v>
          </cell>
          <cell r="E151">
            <v>0.24</v>
          </cell>
          <cell r="F151">
            <v>0.05</v>
          </cell>
          <cell r="G151">
            <v>0.29</v>
          </cell>
          <cell r="H151">
            <v>0.008</v>
          </cell>
        </row>
        <row r="152">
          <cell r="A152">
            <v>150</v>
          </cell>
          <cell r="B152" t="str">
            <v>309-6(5)E</v>
          </cell>
          <cell r="C152" t="str">
            <v>TRANSPORTE DE SUBBASE</v>
          </cell>
          <cell r="D152" t="str">
            <v>m3-Km</v>
          </cell>
          <cell r="E152">
            <v>0.23</v>
          </cell>
          <cell r="F152">
            <v>0.05</v>
          </cell>
          <cell r="G152">
            <v>0.28</v>
          </cell>
          <cell r="H152">
            <v>0.008</v>
          </cell>
        </row>
        <row r="153">
          <cell r="A153">
            <v>151</v>
          </cell>
          <cell r="B153" t="str">
            <v>309-6(5)E</v>
          </cell>
          <cell r="C153" t="str">
            <v>TRANSPORTE DE SUBBASE</v>
          </cell>
          <cell r="D153" t="str">
            <v>m3-Km</v>
          </cell>
          <cell r="E153">
            <v>0.21</v>
          </cell>
          <cell r="F153">
            <v>0.05</v>
          </cell>
          <cell r="G153">
            <v>0.26</v>
          </cell>
          <cell r="H153">
            <v>0.007</v>
          </cell>
        </row>
        <row r="154">
          <cell r="A154">
            <v>152</v>
          </cell>
          <cell r="B154" t="str">
            <v>309-6(5)E</v>
          </cell>
          <cell r="C154" t="str">
            <v>TRANSPORTE DE MATERIAL FILTRANTE</v>
          </cell>
          <cell r="D154" t="str">
            <v>m3-Km</v>
          </cell>
          <cell r="E154">
            <v>0.84</v>
          </cell>
          <cell r="F154">
            <v>0.18</v>
          </cell>
          <cell r="G154">
            <v>1.02</v>
          </cell>
          <cell r="H154">
            <v>0.028</v>
          </cell>
        </row>
        <row r="155">
          <cell r="A155">
            <v>153</v>
          </cell>
          <cell r="B155" t="str">
            <v>309-6(5)E</v>
          </cell>
          <cell r="C155" t="str">
            <v>TRANSPORTE DE MATERIAL FILTRANTE</v>
          </cell>
          <cell r="D155" t="str">
            <v>m3-Km</v>
          </cell>
          <cell r="E155">
            <v>0.58</v>
          </cell>
          <cell r="F155">
            <v>0.13</v>
          </cell>
          <cell r="G155">
            <v>0.71</v>
          </cell>
          <cell r="H155">
            <v>0.019</v>
          </cell>
        </row>
        <row r="156">
          <cell r="A156">
            <v>154</v>
          </cell>
          <cell r="B156" t="str">
            <v>309-6(5)E</v>
          </cell>
          <cell r="C156" t="str">
            <v>TRANSPORTE DE MATERIAL FILTRANTE</v>
          </cell>
          <cell r="D156" t="str">
            <v>m3-Km</v>
          </cell>
          <cell r="E156">
            <v>0.36</v>
          </cell>
          <cell r="F156">
            <v>0.08</v>
          </cell>
          <cell r="G156">
            <v>0.44</v>
          </cell>
          <cell r="H156">
            <v>0.012</v>
          </cell>
        </row>
        <row r="157">
          <cell r="A157">
            <v>155</v>
          </cell>
          <cell r="B157" t="str">
            <v>309-6(5)E</v>
          </cell>
          <cell r="C157" t="str">
            <v>TRANSPORTE DE MATERIAL FILTRANTE</v>
          </cell>
          <cell r="D157" t="str">
            <v>m3-Km</v>
          </cell>
          <cell r="E157">
            <v>0.26</v>
          </cell>
          <cell r="F157">
            <v>0.06</v>
          </cell>
          <cell r="G157">
            <v>0.32</v>
          </cell>
          <cell r="H157">
            <v>0.009</v>
          </cell>
        </row>
        <row r="158">
          <cell r="A158">
            <v>156</v>
          </cell>
          <cell r="B158" t="str">
            <v>309-6(5)E</v>
          </cell>
          <cell r="C158" t="str">
            <v>TRANSPORTE DE MATERIAL FILTRANTE</v>
          </cell>
          <cell r="D158" t="str">
            <v>m3-Km</v>
          </cell>
          <cell r="E158">
            <v>0.24</v>
          </cell>
          <cell r="F158">
            <v>0.05</v>
          </cell>
          <cell r="G158">
            <v>0.29</v>
          </cell>
          <cell r="H158">
            <v>0.008</v>
          </cell>
        </row>
        <row r="159">
          <cell r="A159">
            <v>157</v>
          </cell>
          <cell r="B159" t="str">
            <v>309-6(5)E</v>
          </cell>
          <cell r="C159" t="str">
            <v>TRANSPORTE DE MATERIAL FILTRANTE</v>
          </cell>
          <cell r="D159" t="str">
            <v>m3-Km</v>
          </cell>
          <cell r="E159">
            <v>0.23</v>
          </cell>
          <cell r="F159">
            <v>0.05</v>
          </cell>
          <cell r="G159">
            <v>0.28</v>
          </cell>
          <cell r="H159">
            <v>0.008</v>
          </cell>
        </row>
        <row r="160">
          <cell r="A160">
            <v>158</v>
          </cell>
          <cell r="B160" t="str">
            <v>309-6(5)E</v>
          </cell>
          <cell r="C160" t="str">
            <v>TRANSPORTE DE MATERIAL FILTRANTE</v>
          </cell>
          <cell r="D160" t="str">
            <v>m3-Km</v>
          </cell>
          <cell r="E160">
            <v>0.21</v>
          </cell>
          <cell r="F160">
            <v>0.05</v>
          </cell>
          <cell r="G160">
            <v>0.26</v>
          </cell>
          <cell r="H160">
            <v>0.007</v>
          </cell>
        </row>
        <row r="161">
          <cell r="A161">
            <v>159</v>
          </cell>
          <cell r="B161" t="str">
            <v>501 (6)a</v>
          </cell>
          <cell r="C161" t="str">
            <v>SUMINISTRO DE TABLESTACADO  DE ACERO ESTRUCTURAL A36 gavalanizado  (espesor=6mm.)  tipo TB1</v>
          </cell>
          <cell r="D161" t="str">
            <v>M2</v>
          </cell>
          <cell r="E161">
            <v>171.97</v>
          </cell>
          <cell r="F161">
            <v>37.83</v>
          </cell>
          <cell r="G161">
            <v>209.8</v>
          </cell>
          <cell r="H161">
            <v>0.1</v>
          </cell>
        </row>
        <row r="162">
          <cell r="A162">
            <v>160</v>
          </cell>
          <cell r="B162" t="str">
            <v>501 (6)b</v>
          </cell>
          <cell r="C162" t="str">
            <v>SUMINISTRO DE TABLESTACADO  DE ACERO ESTRUCTURAL A 36 galvanizado  (espesor=10mm.)  tipo TB1</v>
          </cell>
          <cell r="D162" t="str">
            <v>M2</v>
          </cell>
          <cell r="E162">
            <v>314.97</v>
          </cell>
          <cell r="F162">
            <v>69.29</v>
          </cell>
          <cell r="G162">
            <v>384.26</v>
          </cell>
          <cell r="H162">
            <v>0.1</v>
          </cell>
        </row>
        <row r="163">
          <cell r="A163">
            <v>161</v>
          </cell>
          <cell r="B163" t="str">
            <v>501 (15)</v>
          </cell>
          <cell r="C163" t="str">
            <v>HINCADO DE TABLESTACAS DE ACERO ESTRUCTURAL</v>
          </cell>
          <cell r="D163" t="str">
            <v>M2</v>
          </cell>
          <cell r="E163">
            <v>152.59</v>
          </cell>
          <cell r="F163">
            <v>33.57</v>
          </cell>
          <cell r="G163">
            <v>186.16</v>
          </cell>
          <cell r="H163">
            <v>1</v>
          </cell>
        </row>
        <row r="164">
          <cell r="A164">
            <v>162</v>
          </cell>
          <cell r="B164" t="str">
            <v>405-6 (1)</v>
          </cell>
          <cell r="C164" t="str">
            <v>TRATAMIENTO SUPERFICIAL BITUMINOSO (MATERIAL  BITUMINOSO TIPO 2 C )</v>
          </cell>
          <cell r="D164" t="str">
            <v>M2</v>
          </cell>
          <cell r="E164">
            <v>3.31</v>
          </cell>
          <cell r="F164">
            <v>0.73</v>
          </cell>
          <cell r="G164">
            <v>4.04</v>
          </cell>
          <cell r="H164">
            <v>0.002</v>
          </cell>
        </row>
        <row r="165">
          <cell r="A165">
            <v>163</v>
          </cell>
          <cell r="B165" t="str">
            <v>304-1(2)</v>
          </cell>
          <cell r="C165" t="str">
            <v>MATERIAL DE PRESTAMO IMPORTADO </v>
          </cell>
          <cell r="D165" t="str">
            <v>M3</v>
          </cell>
          <cell r="E165">
            <v>0.84</v>
          </cell>
          <cell r="F165">
            <v>0.18</v>
          </cell>
          <cell r="G165">
            <v>1.02</v>
          </cell>
          <cell r="H165">
            <v>0.009</v>
          </cell>
        </row>
        <row r="166">
          <cell r="A166">
            <v>164</v>
          </cell>
          <cell r="B166" t="str">
            <v>405-6 (3)</v>
          </cell>
          <cell r="C166" t="str">
            <v>CAPA BITUMINOSA DE SELLADO TIPO 2 C</v>
          </cell>
          <cell r="D166" t="str">
            <v>LT.</v>
          </cell>
          <cell r="E166">
            <v>0.55</v>
          </cell>
          <cell r="F166">
            <v>0.12</v>
          </cell>
          <cell r="G166">
            <v>0.67</v>
          </cell>
          <cell r="H166">
            <v>0.04</v>
          </cell>
        </row>
        <row r="167">
          <cell r="A167">
            <v>165</v>
          </cell>
          <cell r="B167" t="str">
            <v>201-(1)</v>
          </cell>
          <cell r="C167" t="str">
            <v>CAMPAMENTO </v>
          </cell>
          <cell r="D167" t="str">
            <v>GLOBAL</v>
          </cell>
          <cell r="E167">
            <v>2500</v>
          </cell>
          <cell r="F167">
            <v>550</v>
          </cell>
          <cell r="G167">
            <v>3050</v>
          </cell>
          <cell r="H167">
            <v>1</v>
          </cell>
        </row>
        <row r="168">
          <cell r="A168">
            <v>166</v>
          </cell>
          <cell r="B168" t="str">
            <v>705-(5)</v>
          </cell>
          <cell r="C168" t="str">
            <v>MARCAS DE SOBRESALIDAS PAVIMENTO ( TACHAS )</v>
          </cell>
          <cell r="D168" t="str">
            <v>U</v>
          </cell>
          <cell r="E168">
            <v>4.27</v>
          </cell>
          <cell r="F168">
            <v>0.94</v>
          </cell>
          <cell r="G168">
            <v>5.21</v>
          </cell>
          <cell r="H168">
            <v>0.002</v>
          </cell>
        </row>
        <row r="169">
          <cell r="A169">
            <v>167</v>
          </cell>
          <cell r="B169" t="str">
            <v>301-4.02</v>
          </cell>
          <cell r="C169" t="str">
            <v>DESMONTAJE DE MATERIALES REUTILIZABLES DE PUENTE EXISTENTE</v>
          </cell>
          <cell r="D169" t="str">
            <v>U</v>
          </cell>
          <cell r="E169">
            <v>6504.5</v>
          </cell>
          <cell r="F169">
            <v>1430.99</v>
          </cell>
          <cell r="G169">
            <v>7935.49</v>
          </cell>
          <cell r="H169">
            <v>50</v>
          </cell>
        </row>
        <row r="170">
          <cell r="A170">
            <v>168</v>
          </cell>
          <cell r="B170" t="str">
            <v>309-2(5)</v>
          </cell>
          <cell r="C170" t="str">
            <v>TRANSPORTE AL CAMPAMENTO DEL MTOP DE MATERIALES REUTILIZABLES</v>
          </cell>
          <cell r="D170" t="str">
            <v>U</v>
          </cell>
          <cell r="E170">
            <v>600.02</v>
          </cell>
          <cell r="F170">
            <v>132</v>
          </cell>
          <cell r="G170">
            <v>732.02</v>
          </cell>
          <cell r="H170">
            <v>0.002</v>
          </cell>
        </row>
        <row r="171">
          <cell r="A171">
            <v>169</v>
          </cell>
          <cell r="B171" t="str">
            <v>606-1 (1C)</v>
          </cell>
          <cell r="C171" t="str">
            <v>GEOTEXTIL PARA MATERIAL FILFRANTE EN ESPALDON 3000 NT</v>
          </cell>
          <cell r="D171" t="str">
            <v>M2</v>
          </cell>
          <cell r="E171">
            <v>4.04</v>
          </cell>
          <cell r="F171">
            <v>0.89</v>
          </cell>
          <cell r="G171">
            <v>4.93</v>
          </cell>
          <cell r="H171">
            <v>0.002</v>
          </cell>
        </row>
        <row r="172">
          <cell r="A172">
            <v>170</v>
          </cell>
          <cell r="B172" t="str">
            <v>501-(18)</v>
          </cell>
          <cell r="C172" t="str">
            <v> PILOTES PREBARRENADOS D=50 CM, F'C=280 KG/CM2, Fy= 4200 KG/CM2 CON CAMISA PERDIDA  DE 10mm DE ACERO A 36</v>
          </cell>
          <cell r="D172" t="str">
            <v>ML</v>
          </cell>
          <cell r="E172">
            <v>786.36</v>
          </cell>
          <cell r="F172">
            <v>173</v>
          </cell>
          <cell r="G172">
            <v>959.36</v>
          </cell>
          <cell r="H172">
            <v>0.08</v>
          </cell>
        </row>
        <row r="173">
          <cell r="A173">
            <v>171</v>
          </cell>
          <cell r="B173" t="str">
            <v>501-(18)A</v>
          </cell>
          <cell r="C173" t="str">
            <v> HORMIGON PARA PILOTES PREBARRENADOS  D= 50 CM, F'C=280 KG/CM2, Fy= 4200 KG/CM2 CON CAMISA PERDIDA  DE 10mm DE ACERO A 36</v>
          </cell>
          <cell r="D173" t="str">
            <v>M3</v>
          </cell>
          <cell r="E173">
            <v>190.25</v>
          </cell>
          <cell r="F173">
            <v>41.86</v>
          </cell>
          <cell r="G173">
            <v>232.11</v>
          </cell>
          <cell r="H173">
            <v>2</v>
          </cell>
        </row>
        <row r="174">
          <cell r="A174">
            <v>172</v>
          </cell>
          <cell r="B174" t="str">
            <v>501-(18)B</v>
          </cell>
          <cell r="C174" t="str">
            <v>ACERO EN PILOTES  PREBARRENADOS  D=50 CM, F'C=280 KG/CM2, Fy= 4200 KG/CM2 CON CAMISA PERDIDA  DE 10mm DE ACERO A 36</v>
          </cell>
          <cell r="D174" t="str">
            <v>KG</v>
          </cell>
          <cell r="E174">
            <v>1.78</v>
          </cell>
          <cell r="F174">
            <v>0.39</v>
          </cell>
          <cell r="G174">
            <v>2.17</v>
          </cell>
          <cell r="H174">
            <v>0.01</v>
          </cell>
        </row>
        <row r="175">
          <cell r="A175">
            <v>173</v>
          </cell>
          <cell r="B175" t="str">
            <v>606-1(1a)</v>
          </cell>
          <cell r="C175" t="str">
            <v>TUBERIA PERFORADA PARA SUBDRENES PVC 200 MM</v>
          </cell>
          <cell r="D175" t="str">
            <v>ML</v>
          </cell>
          <cell r="E175">
            <v>10.48</v>
          </cell>
          <cell r="F175">
            <v>2.31</v>
          </cell>
          <cell r="G175">
            <v>12.79</v>
          </cell>
          <cell r="H175">
            <v>0.05</v>
          </cell>
        </row>
        <row r="176">
          <cell r="A176">
            <v>174</v>
          </cell>
          <cell r="B176" t="str">
            <v>402-8(2)</v>
          </cell>
          <cell r="C176" t="str">
            <v>GEOTEXTIL NO TEJIDO 3500 NT</v>
          </cell>
          <cell r="D176" t="str">
            <v>M2</v>
          </cell>
          <cell r="E176">
            <v>4.52</v>
          </cell>
          <cell r="F176">
            <v>0.99</v>
          </cell>
          <cell r="G176">
            <v>5.51</v>
          </cell>
          <cell r="H176">
            <v>0.002</v>
          </cell>
        </row>
        <row r="177">
          <cell r="A177">
            <v>175</v>
          </cell>
          <cell r="B177" t="str">
            <v>305-2(1)E</v>
          </cell>
          <cell r="C177" t="str">
            <v>RELLENO COMPACTADO</v>
          </cell>
          <cell r="D177" t="str">
            <v>M3</v>
          </cell>
          <cell r="E177">
            <v>1</v>
          </cell>
          <cell r="F177">
            <v>0.22</v>
          </cell>
          <cell r="G177">
            <v>1.22</v>
          </cell>
          <cell r="H177">
            <v>0.01</v>
          </cell>
        </row>
        <row r="178">
          <cell r="A178">
            <v>176</v>
          </cell>
          <cell r="B178" t="str">
            <v>607-7E</v>
          </cell>
          <cell r="C178" t="str">
            <v>TUBERÍA DE PVC D= 100 MM PARA MECHINALES </v>
          </cell>
          <cell r="D178" t="str">
            <v>ML</v>
          </cell>
          <cell r="E178">
            <v>4.14</v>
          </cell>
          <cell r="F178">
            <v>0.91</v>
          </cell>
          <cell r="G178">
            <v>5.05</v>
          </cell>
          <cell r="H178">
            <v>0.02</v>
          </cell>
        </row>
        <row r="179">
          <cell r="A179">
            <v>177</v>
          </cell>
          <cell r="B179" t="str">
            <v>606-1 (2)</v>
          </cell>
          <cell r="C179" t="str">
            <v>MATERIAL FILTRANTE</v>
          </cell>
          <cell r="D179" t="str">
            <v>M3</v>
          </cell>
          <cell r="E179">
            <v>11.9</v>
          </cell>
          <cell r="F179">
            <v>2.62</v>
          </cell>
          <cell r="G179">
            <v>14.52</v>
          </cell>
          <cell r="H179">
            <v>0.15</v>
          </cell>
        </row>
        <row r="180">
          <cell r="A180">
            <v>178</v>
          </cell>
          <cell r="B180" t="str">
            <v>505 (5)</v>
          </cell>
          <cell r="C180" t="str">
            <v>SUMINISTRO DE ACERO ESTRUCTURAL (ASTM A-588)</v>
          </cell>
          <cell r="D180" t="str">
            <v>KG</v>
          </cell>
          <cell r="E180">
            <v>2.05</v>
          </cell>
          <cell r="F180">
            <v>0.45</v>
          </cell>
          <cell r="G180">
            <v>2.5</v>
          </cell>
          <cell r="H180">
            <v>0.003</v>
          </cell>
        </row>
        <row r="181">
          <cell r="A181">
            <v>179</v>
          </cell>
          <cell r="B181" t="str">
            <v>505 (6)</v>
          </cell>
          <cell r="C181" t="str">
            <v>FABRICACIÓN DE ACERO ESTRUCTURAL (ASTM A-588)</v>
          </cell>
          <cell r="D181" t="str">
            <v>KG</v>
          </cell>
          <cell r="E181">
            <v>1.11</v>
          </cell>
          <cell r="F181">
            <v>0.24</v>
          </cell>
          <cell r="G181">
            <v>1.35</v>
          </cell>
          <cell r="H181">
            <v>0.002</v>
          </cell>
        </row>
        <row r="182">
          <cell r="A182">
            <v>180</v>
          </cell>
          <cell r="B182" t="str">
            <v>505 (7)</v>
          </cell>
          <cell r="C182" t="str">
            <v>MONTAJE DE ACERO ESTRUCTURAL (ASTM A-588)</v>
          </cell>
          <cell r="D182" t="str">
            <v>KG</v>
          </cell>
          <cell r="E182">
            <v>0.9</v>
          </cell>
          <cell r="F182">
            <v>0.2</v>
          </cell>
          <cell r="G182">
            <v>1.1</v>
          </cell>
          <cell r="H182">
            <v>0.002</v>
          </cell>
        </row>
        <row r="183">
          <cell r="A183">
            <v>181</v>
          </cell>
          <cell r="B183" t="str">
            <v>505 (3)</v>
          </cell>
          <cell r="C183" t="str">
            <v>SUMINISTRO, FABRICACIÓN Y MONTAJE DE ACERO ESTRUCTURAL (ASTM A - 36)</v>
          </cell>
          <cell r="D183" t="str">
            <v>KG</v>
          </cell>
          <cell r="E183">
            <v>13.68</v>
          </cell>
          <cell r="F183">
            <v>3.01</v>
          </cell>
          <cell r="G183">
            <v>16.69</v>
          </cell>
          <cell r="H183">
            <v>0.09</v>
          </cell>
        </row>
        <row r="184">
          <cell r="A184">
            <v>182</v>
          </cell>
          <cell r="B184" t="str">
            <v>507(2)</v>
          </cell>
          <cell r="C184" t="str">
            <v>PINTURA DE ACERO ESTRUCTURAL </v>
          </cell>
          <cell r="D184" t="str">
            <v>KG</v>
          </cell>
          <cell r="E184">
            <v>0.49</v>
          </cell>
          <cell r="F184">
            <v>0.11</v>
          </cell>
          <cell r="G184">
            <v>0.6</v>
          </cell>
          <cell r="H184">
            <v>0.005</v>
          </cell>
        </row>
        <row r="185">
          <cell r="A185">
            <v>183</v>
          </cell>
          <cell r="B185" t="str">
            <v>612 (2) 1 E</v>
          </cell>
          <cell r="C185" t="str">
            <v>METAL MISCELÁNEO PARA PUENTES (DISPOSITIVO PARA PREVENIR LA CAIDA DEL TABLERO ENTRE VIGAS Y/O ENTRE ESTRIBO Y LA VIGA</v>
          </cell>
          <cell r="D185" t="str">
            <v>KG</v>
          </cell>
          <cell r="E185">
            <v>88.59</v>
          </cell>
          <cell r="F185">
            <v>19.49</v>
          </cell>
          <cell r="G185">
            <v>108.08</v>
          </cell>
          <cell r="H185">
            <v>0.4</v>
          </cell>
        </row>
        <row r="186">
          <cell r="A186">
            <v>184</v>
          </cell>
          <cell r="B186" t="str">
            <v>503-5 (2) E</v>
          </cell>
          <cell r="C186" t="str">
            <v>PLACAS DE NEOPRENO, DUREZA SHORE= 60 (400X400X50MM) STRUD</v>
          </cell>
          <cell r="D186" t="str">
            <v>U</v>
          </cell>
          <cell r="E186">
            <v>400.02</v>
          </cell>
          <cell r="F186">
            <v>88</v>
          </cell>
          <cell r="G186">
            <v>488.02</v>
          </cell>
          <cell r="H186">
            <v>0.002</v>
          </cell>
        </row>
        <row r="187">
          <cell r="A187">
            <v>185</v>
          </cell>
          <cell r="B187" t="str">
            <v>510-2 E</v>
          </cell>
          <cell r="C187" t="str">
            <v>MORTERO DE ALTA RESISTENCIA PARA ASIENTOS DE LAS VIGAS EN PUENTES NUEVOS, E=5CM</v>
          </cell>
          <cell r="D187" t="str">
            <v>U</v>
          </cell>
          <cell r="E187">
            <v>25.64</v>
          </cell>
          <cell r="F187">
            <v>5.64</v>
          </cell>
          <cell r="G187">
            <v>31.28</v>
          </cell>
          <cell r="H187">
            <v>0.05</v>
          </cell>
        </row>
        <row r="188">
          <cell r="A188">
            <v>186</v>
          </cell>
          <cell r="B188" t="str">
            <v>503(6)E</v>
          </cell>
          <cell r="C188" t="str">
            <v>JUNTAS DE DILATACIÓN(TIPO III-MOP) TRANSFLEX</v>
          </cell>
          <cell r="D188" t="str">
            <v>ML</v>
          </cell>
          <cell r="E188">
            <v>77.02</v>
          </cell>
          <cell r="F188">
            <v>16.94</v>
          </cell>
          <cell r="G188">
            <v>93.96</v>
          </cell>
          <cell r="H188">
            <v>0.6</v>
          </cell>
        </row>
        <row r="189">
          <cell r="A189">
            <v>187</v>
          </cell>
          <cell r="B189" t="str">
            <v>508(1)</v>
          </cell>
          <cell r="C189" t="str">
            <v>MANPOSTERIADE PIEDRA LABRADA</v>
          </cell>
          <cell r="D189" t="str">
            <v>M3</v>
          </cell>
          <cell r="E189">
            <v>98.03</v>
          </cell>
          <cell r="F189">
            <v>21.57</v>
          </cell>
          <cell r="G189">
            <v>119.6</v>
          </cell>
          <cell r="H189">
            <v>0.002</v>
          </cell>
        </row>
        <row r="190">
          <cell r="A190">
            <v>188</v>
          </cell>
          <cell r="B190" t="str">
            <v>511-1 (1)</v>
          </cell>
          <cell r="C190" t="str">
            <v>MATERIAL DE PIEDRA BOLA </v>
          </cell>
          <cell r="D190" t="str">
            <v>M3</v>
          </cell>
          <cell r="E190">
            <v>10.84</v>
          </cell>
          <cell r="F190">
            <v>2.38</v>
          </cell>
          <cell r="G190">
            <v>13.22</v>
          </cell>
          <cell r="H190">
            <v>0.002</v>
          </cell>
        </row>
        <row r="191">
          <cell r="A191">
            <v>189</v>
          </cell>
          <cell r="B191" t="str">
            <v>607-(2)</v>
          </cell>
          <cell r="C191" t="str">
            <v>SUMIDERO DE 800 mm CON DINTEL METALICO</v>
          </cell>
          <cell r="D191" t="str">
            <v>U</v>
          </cell>
          <cell r="E191">
            <v>449.11</v>
          </cell>
          <cell r="F191">
            <v>98.8</v>
          </cell>
          <cell r="G191">
            <v>547.91</v>
          </cell>
          <cell r="H191">
            <v>4</v>
          </cell>
        </row>
        <row r="192">
          <cell r="A192">
            <v>190</v>
          </cell>
          <cell r="B192" t="str">
            <v>604-(2A)</v>
          </cell>
          <cell r="C192" t="str">
            <v>REPARACION DE INSTALACIONES EXISTENTES</v>
          </cell>
          <cell r="D192" t="str">
            <v>U</v>
          </cell>
          <cell r="E192">
            <v>28.62</v>
          </cell>
          <cell r="F192">
            <v>6.3</v>
          </cell>
          <cell r="G192">
            <v>34.92</v>
          </cell>
          <cell r="H192">
            <v>1.4</v>
          </cell>
        </row>
        <row r="193">
          <cell r="A193">
            <v>191</v>
          </cell>
          <cell r="B193" t="str">
            <v>604-(1A)1</v>
          </cell>
          <cell r="C193" t="str">
            <v>TIRANTES DE PVC DE 160 mm INCLUYE CAMA DE ARENA</v>
          </cell>
          <cell r="D193" t="str">
            <v>ML</v>
          </cell>
          <cell r="E193">
            <v>16.1</v>
          </cell>
          <cell r="F193">
            <v>3.54</v>
          </cell>
          <cell r="G193">
            <v>19.64</v>
          </cell>
          <cell r="H193">
            <v>0.4</v>
          </cell>
        </row>
        <row r="194">
          <cell r="A194">
            <v>192</v>
          </cell>
          <cell r="B194" t="str">
            <v>604-(1A)2</v>
          </cell>
          <cell r="C194" t="str">
            <v>TIRANTES DE PVC DE 200 mm INCLUYE CAMA DE ARENA</v>
          </cell>
          <cell r="D194" t="str">
            <v>ML</v>
          </cell>
          <cell r="E194">
            <v>19.09</v>
          </cell>
          <cell r="F194">
            <v>4.2</v>
          </cell>
          <cell r="G194">
            <v>23.29</v>
          </cell>
          <cell r="H194">
            <v>0.6</v>
          </cell>
        </row>
        <row r="195">
          <cell r="A195">
            <v>193</v>
          </cell>
          <cell r="B195" t="str">
            <v>609-(2)a</v>
          </cell>
          <cell r="C195" t="str">
            <v>POZO DE REVISION TIPO II CON TAPA DE HIERRO FUNDIDO </v>
          </cell>
          <cell r="D195" t="str">
            <v>U</v>
          </cell>
          <cell r="E195">
            <v>840.52</v>
          </cell>
          <cell r="F195">
            <v>184.91</v>
          </cell>
          <cell r="G195">
            <v>1025.43</v>
          </cell>
          <cell r="H195">
            <v>0.6</v>
          </cell>
        </row>
        <row r="196">
          <cell r="A196">
            <v>194</v>
          </cell>
          <cell r="B196" t="str">
            <v>609-(2)b</v>
          </cell>
          <cell r="C196" t="str">
            <v>SUBIDA Y BAJADA DE POZO</v>
          </cell>
          <cell r="D196" t="str">
            <v>U</v>
          </cell>
          <cell r="E196">
            <v>59.37</v>
          </cell>
          <cell r="F196">
            <v>13.06</v>
          </cell>
          <cell r="G196">
            <v>72.43</v>
          </cell>
          <cell r="H196">
            <v>2.25</v>
          </cell>
        </row>
        <row r="197">
          <cell r="A197">
            <v>195</v>
          </cell>
          <cell r="B197" t="str">
            <v>609-(2)c</v>
          </cell>
          <cell r="C197" t="str">
            <v>POZO DE REVISION TERCIARIA TUBO Ø 600mm</v>
          </cell>
          <cell r="D197" t="str">
            <v>U</v>
          </cell>
          <cell r="E197">
            <v>332.7</v>
          </cell>
          <cell r="F197">
            <v>73.19</v>
          </cell>
          <cell r="G197">
            <v>405.89</v>
          </cell>
          <cell r="H197">
            <v>1.4</v>
          </cell>
        </row>
        <row r="198">
          <cell r="A198">
            <v>196</v>
          </cell>
          <cell r="B198" t="str">
            <v>609-E1</v>
          </cell>
          <cell r="C198" t="str">
            <v>UNION GIBOOLT ø 63 MM</v>
          </cell>
          <cell r="D198" t="str">
            <v>U</v>
          </cell>
          <cell r="E198">
            <v>51.12</v>
          </cell>
          <cell r="F198">
            <v>11.25</v>
          </cell>
          <cell r="G198">
            <v>62.37</v>
          </cell>
          <cell r="H198">
            <v>1.4</v>
          </cell>
        </row>
        <row r="199">
          <cell r="A199">
            <v>197</v>
          </cell>
          <cell r="B199" t="str">
            <v>609-E2</v>
          </cell>
          <cell r="C199" t="str">
            <v>UNION GIBOOLT ø 110 MM</v>
          </cell>
          <cell r="D199" t="str">
            <v>U</v>
          </cell>
          <cell r="E199">
            <v>61.62</v>
          </cell>
          <cell r="F199">
            <v>13.56</v>
          </cell>
          <cell r="G199">
            <v>75.18</v>
          </cell>
          <cell r="H199">
            <v>1.4</v>
          </cell>
        </row>
        <row r="200">
          <cell r="A200">
            <v>198</v>
          </cell>
          <cell r="B200" t="str">
            <v>303-2(6)</v>
          </cell>
          <cell r="C200" t="str">
            <v>EXCAVACION DE ZANJA h = 0,40 m A MAQUINA</v>
          </cell>
          <cell r="D200" t="str">
            <v>M3</v>
          </cell>
          <cell r="E200">
            <v>2.89</v>
          </cell>
          <cell r="F200">
            <v>0.64</v>
          </cell>
          <cell r="G200">
            <v>3.53</v>
          </cell>
          <cell r="H200">
            <v>0.04</v>
          </cell>
        </row>
        <row r="201">
          <cell r="A201">
            <v>199</v>
          </cell>
          <cell r="B201" t="str">
            <v>303-2(7)</v>
          </cell>
          <cell r="C201" t="str">
            <v>EXCAVACION DE CAJAS h = 0,70 m MANUAL</v>
          </cell>
          <cell r="D201" t="str">
            <v>M3</v>
          </cell>
          <cell r="E201">
            <v>3.99</v>
          </cell>
          <cell r="F201">
            <v>0.88</v>
          </cell>
          <cell r="G201">
            <v>4.87</v>
          </cell>
          <cell r="H201">
            <v>0.055</v>
          </cell>
        </row>
        <row r="202">
          <cell r="A202">
            <v>200</v>
          </cell>
          <cell r="B202" t="str">
            <v>303-2(8)</v>
          </cell>
          <cell r="C202" t="str">
            <v>EXCAVACION DE POZOS h=1,20 m MANUAL</v>
          </cell>
          <cell r="D202" t="str">
            <v>M3</v>
          </cell>
          <cell r="E202">
            <v>5.05</v>
          </cell>
          <cell r="F202">
            <v>1.11</v>
          </cell>
          <cell r="G202">
            <v>6.16</v>
          </cell>
          <cell r="H202">
            <v>0.07</v>
          </cell>
        </row>
        <row r="203">
          <cell r="A203">
            <v>201</v>
          </cell>
          <cell r="B203" t="str">
            <v>303-2(6)</v>
          </cell>
          <cell r="C203" t="str">
            <v>RELLENO DE ZANJA A MAQUINA- COMPACTACION MANUAL</v>
          </cell>
          <cell r="D203" t="str">
            <v>M3</v>
          </cell>
          <cell r="E203">
            <v>3.99</v>
          </cell>
          <cell r="F203">
            <v>0.88</v>
          </cell>
          <cell r="G203">
            <v>4.87</v>
          </cell>
          <cell r="H203">
            <v>0.055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3">
          <cell r="B213" t="str">
            <v>405-6 (1)</v>
          </cell>
          <cell r="C213" t="str">
            <v>MATERIAL  BITUMINOSO TIPO 2 C </v>
          </cell>
        </row>
        <row r="214">
          <cell r="B214" t="str">
            <v>304-1(2)</v>
          </cell>
          <cell r="C214" t="str">
            <v>MATERIAL DE PRESTAMO IMPORTADO </v>
          </cell>
        </row>
        <row r="217">
          <cell r="A217" t="str">
            <v>CATEGORIAS DE RUBROS</v>
          </cell>
        </row>
        <row r="218">
          <cell r="A218" t="str">
            <v>COD</v>
          </cell>
          <cell r="C218" t="str">
            <v>CATEGORIA</v>
          </cell>
        </row>
        <row r="219">
          <cell r="A219" t="str">
            <v>A</v>
          </cell>
          <cell r="C219" t="str">
            <v>TERRACERIA</v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</row>
        <row r="220">
          <cell r="A220" t="str">
            <v>B</v>
          </cell>
          <cell r="C220" t="str">
            <v>ESTRUCTURA DEL PAVIMENTO</v>
          </cell>
        </row>
        <row r="221">
          <cell r="A221" t="str">
            <v>C</v>
          </cell>
          <cell r="C221" t="str">
            <v>DRENAJE</v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</row>
        <row r="222">
          <cell r="A222" t="str">
            <v>D</v>
          </cell>
          <cell r="C222" t="str">
            <v>PLAN DE MANEJO AMBIENTAL </v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</row>
        <row r="223">
          <cell r="A223" t="str">
            <v>E</v>
          </cell>
          <cell r="C223" t="str">
            <v>SEÑALETICA</v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</row>
        <row r="224">
          <cell r="A224" t="str">
            <v>F</v>
          </cell>
          <cell r="C224" t="str">
            <v>SEÑALIZACIÓN HORIZONTAL Y VERTICAL</v>
          </cell>
        </row>
        <row r="225">
          <cell r="A225" t="str">
            <v>G</v>
          </cell>
          <cell r="C225" t="str">
            <v>SEÑALIZACIÓN HORIZONTAL</v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</row>
        <row r="226">
          <cell r="A226" t="str">
            <v>H</v>
          </cell>
          <cell r="C226" t="str">
            <v>PUENTE SOBRE EL RIO ZAPALLO 0+300</v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</row>
        <row r="227">
          <cell r="A227" t="str">
            <v>I</v>
          </cell>
          <cell r="C227" t="str">
            <v>PUENTE SOBRE EL RIO ZAPALLO 2  3+345</v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</row>
        <row r="228">
          <cell r="A228" t="str">
            <v>J</v>
          </cell>
          <cell r="C228" t="str">
            <v>PUENTE SOBRE EL ESTERO CALIBRE 7+600</v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</row>
        <row r="229">
          <cell r="A229" t="str">
            <v>K</v>
          </cell>
          <cell r="C229" t="str">
            <v>INDENNIZACIONES 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</row>
        <row r="230">
          <cell r="A230" t="str">
            <v>L</v>
          </cell>
          <cell r="C230" t="str">
            <v>IFRAESTRUCTURA </v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</row>
        <row r="231">
          <cell r="A231" t="str">
            <v>M</v>
          </cell>
          <cell r="C231" t="str">
            <v>SUPERESTRUCTURA </v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</row>
        <row r="232">
          <cell r="A232" t="str">
            <v>N</v>
          </cell>
          <cell r="C232" t="str">
            <v>DRENAJE</v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</row>
        <row r="233">
          <cell r="A233" t="str">
            <v>Ñ</v>
          </cell>
          <cell r="C233" t="str">
            <v>PASO PROVICIONAL </v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</row>
        <row r="234">
          <cell r="A234" t="str">
            <v>O </v>
          </cell>
          <cell r="C234" t="str">
            <v>ACCESOS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</row>
        <row r="235">
          <cell r="A235" t="str">
            <v>P</v>
          </cell>
          <cell r="C235" t="str">
            <v>DERROCAMIENTO DE ESTRUCTURA EXISTENTE </v>
          </cell>
        </row>
        <row r="236">
          <cell r="A236" t="str">
            <v>Q</v>
          </cell>
          <cell r="C236" t="str">
            <v>SANIAMIENTO EN ZONA URBANA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APU Obra Civil"/>
      <sheetName val="Presupuesto"/>
      <sheetName val="Cronograma"/>
      <sheetName val="Detalles"/>
      <sheetName val="Equipos"/>
      <sheetName val="Mano de Obra"/>
      <sheetName val="Materiales"/>
      <sheetName val="Transporte"/>
      <sheetName val="Base de Datos"/>
    </sheetNames>
    <sheetDataSet>
      <sheetData sheetId="4">
        <row r="3">
          <cell r="A3">
            <v>1</v>
          </cell>
          <cell r="B3" t="str">
            <v>S/N</v>
          </cell>
          <cell r="C3" t="str">
            <v>REPLANTEO Y NIVELACIÓN</v>
          </cell>
          <cell r="D3" t="str">
            <v>M2</v>
          </cell>
          <cell r="E3">
            <v>0.17</v>
          </cell>
          <cell r="F3">
            <v>0.04</v>
          </cell>
          <cell r="G3">
            <v>0.21</v>
          </cell>
          <cell r="H3">
            <v>0.002</v>
          </cell>
        </row>
        <row r="4">
          <cell r="A4">
            <v>2</v>
          </cell>
          <cell r="B4" t="str">
            <v>302-1</v>
          </cell>
          <cell r="C4" t="str">
            <v>DESBROCE, DESBOSQUE Y LIMPIEZA</v>
          </cell>
          <cell r="D4" t="str">
            <v>HA.</v>
          </cell>
          <cell r="E4">
            <v>253.66</v>
          </cell>
          <cell r="F4">
            <v>55.81</v>
          </cell>
          <cell r="G4">
            <v>309.47</v>
          </cell>
          <cell r="H4">
            <v>2.7</v>
          </cell>
        </row>
        <row r="5">
          <cell r="A5">
            <v>3</v>
          </cell>
          <cell r="B5" t="str">
            <v>610-(1)</v>
          </cell>
          <cell r="C5" t="str">
            <v>BORDILLO CUNETA DE HORMIGÓN (F'C=210 KG/CM2)</v>
          </cell>
          <cell r="D5" t="str">
            <v>M</v>
          </cell>
          <cell r="E5">
            <v>21.15</v>
          </cell>
          <cell r="F5">
            <v>4.65</v>
          </cell>
          <cell r="G5">
            <v>25.8</v>
          </cell>
          <cell r="H5">
            <v>0.09</v>
          </cell>
        </row>
        <row r="6">
          <cell r="A6">
            <v>4</v>
          </cell>
          <cell r="B6" t="str">
            <v>610-(2)</v>
          </cell>
          <cell r="C6" t="str">
            <v>LOSA DE HORMIGÓN E. 10CM (F'C=210 KG/CM2)</v>
          </cell>
          <cell r="D6" t="str">
            <v>M2</v>
          </cell>
          <cell r="E6">
            <v>15.18</v>
          </cell>
          <cell r="F6">
            <v>3.34</v>
          </cell>
          <cell r="G6">
            <v>18.52</v>
          </cell>
          <cell r="H6">
            <v>0.09</v>
          </cell>
        </row>
        <row r="7">
          <cell r="A7">
            <v>5</v>
          </cell>
          <cell r="B7" t="str">
            <v>303-2 (2)</v>
          </cell>
          <cell r="C7" t="str">
            <v>EXCAVACIÓN EN SUELO</v>
          </cell>
          <cell r="D7" t="str">
            <v>M3</v>
          </cell>
          <cell r="E7">
            <v>1.47</v>
          </cell>
          <cell r="F7">
            <v>0.32</v>
          </cell>
          <cell r="G7">
            <v>1.79</v>
          </cell>
          <cell r="H7">
            <v>0.01</v>
          </cell>
        </row>
        <row r="8">
          <cell r="A8">
            <v>6</v>
          </cell>
          <cell r="B8" t="str">
            <v>305-2(1)E</v>
          </cell>
          <cell r="C8" t="str">
            <v>RELLENO COMPACTADO</v>
          </cell>
          <cell r="D8" t="str">
            <v>M3</v>
          </cell>
          <cell r="E8">
            <v>0.62</v>
          </cell>
          <cell r="F8">
            <v>0.14</v>
          </cell>
          <cell r="G8">
            <v>0.76</v>
          </cell>
          <cell r="H8">
            <v>0.006</v>
          </cell>
        </row>
        <row r="9">
          <cell r="A9">
            <v>7</v>
          </cell>
          <cell r="B9" t="str">
            <v>308-2 (1)</v>
          </cell>
          <cell r="C9" t="str">
            <v>ACABADO DE LA OBRA BÁSICA EXISTENTE</v>
          </cell>
          <cell r="D9" t="str">
            <v>M2</v>
          </cell>
          <cell r="E9">
            <v>0.28</v>
          </cell>
          <cell r="F9">
            <v>0.06</v>
          </cell>
          <cell r="G9">
            <v>0.34</v>
          </cell>
          <cell r="H9">
            <v>0.003</v>
          </cell>
        </row>
        <row r="10">
          <cell r="A10">
            <v>8</v>
          </cell>
          <cell r="B10" t="str">
            <v>308-4 (1)</v>
          </cell>
          <cell r="C10" t="str">
            <v>LIMPIEZA DE DERRUMBE</v>
          </cell>
          <cell r="D10" t="str">
            <v>M3</v>
          </cell>
          <cell r="E10">
            <v>1.27</v>
          </cell>
          <cell r="F10">
            <v>0.28</v>
          </cell>
          <cell r="G10">
            <v>1.55</v>
          </cell>
          <cell r="H10">
            <v>0.014</v>
          </cell>
        </row>
        <row r="11">
          <cell r="A11">
            <v>9</v>
          </cell>
          <cell r="B11" t="str">
            <v>309-2(2)</v>
          </cell>
          <cell r="C11" t="str">
            <v>TRANSPORTE DE MATERIAL DE EXCAVACIÓN (Distancia   &gt; 2&lt;=5)</v>
          </cell>
          <cell r="D11" t="str">
            <v>M3-KM</v>
          </cell>
          <cell r="E11">
            <v>0.21</v>
          </cell>
          <cell r="F11">
            <v>0.05</v>
          </cell>
          <cell r="G11">
            <v>0.26</v>
          </cell>
          <cell r="H11">
            <v>0.007</v>
          </cell>
        </row>
        <row r="12">
          <cell r="A12">
            <v>10</v>
          </cell>
          <cell r="B12" t="str">
            <v>511-1(6)</v>
          </cell>
          <cell r="C12" t="str">
            <v>SUMINISTRO Y COLOCACION DE ENROCADO ( Mamposteria de Piedra )I/T</v>
          </cell>
          <cell r="D12" t="str">
            <v>M3</v>
          </cell>
          <cell r="E12">
            <v>127.25</v>
          </cell>
          <cell r="F12">
            <v>28</v>
          </cell>
          <cell r="G12">
            <v>155.25</v>
          </cell>
          <cell r="H12">
            <v>10</v>
          </cell>
        </row>
        <row r="13">
          <cell r="A13">
            <v>11</v>
          </cell>
          <cell r="B13" t="str">
            <v>301-2.07(1)</v>
          </cell>
          <cell r="C13" t="str">
            <v>DESMONTAJE Y MONTAJE DE POSTES DE TENDIDO ELECTRICO</v>
          </cell>
          <cell r="D13" t="str">
            <v>U</v>
          </cell>
          <cell r="E13">
            <v>365.77</v>
          </cell>
          <cell r="F13">
            <v>80.47</v>
          </cell>
          <cell r="G13">
            <v>446.24</v>
          </cell>
          <cell r="H13">
            <v>4</v>
          </cell>
        </row>
        <row r="14">
          <cell r="A14">
            <v>12</v>
          </cell>
          <cell r="B14" t="str">
            <v>301-2.06 (4)</v>
          </cell>
          <cell r="C14" t="str">
            <v>RECONSTRUCCIÓN DE CERCAS DE ALAMBRE DE PÚAS</v>
          </cell>
          <cell r="D14" t="str">
            <v>M</v>
          </cell>
          <cell r="E14">
            <v>0.36</v>
          </cell>
          <cell r="F14">
            <v>0.08</v>
          </cell>
          <cell r="G14">
            <v>0.44</v>
          </cell>
          <cell r="H14">
            <v>0.02</v>
          </cell>
        </row>
        <row r="15">
          <cell r="A15">
            <v>13</v>
          </cell>
          <cell r="B15" t="str">
            <v>301-2.05</v>
          </cell>
          <cell r="C15" t="str">
            <v>REMOCIÓN DE CERCAS Y GUARDACAMINOS</v>
          </cell>
          <cell r="D15" t="str">
            <v>M</v>
          </cell>
          <cell r="E15">
            <v>0.81</v>
          </cell>
          <cell r="F15">
            <v>0.18</v>
          </cell>
          <cell r="G15">
            <v>0.99</v>
          </cell>
          <cell r="H15">
            <v>0.15</v>
          </cell>
        </row>
        <row r="16">
          <cell r="A16">
            <v>14</v>
          </cell>
          <cell r="B16" t="str">
            <v>307-2 (1)</v>
          </cell>
          <cell r="C16" t="str">
            <v>EXCAVACIÓN Y RELLENO PARA ESTRUCTURAS</v>
          </cell>
          <cell r="D16" t="str">
            <v>M3</v>
          </cell>
          <cell r="E16">
            <v>5.53</v>
          </cell>
          <cell r="F16">
            <v>1.22</v>
          </cell>
          <cell r="G16">
            <v>6.75</v>
          </cell>
          <cell r="H16">
            <v>0.03</v>
          </cell>
        </row>
        <row r="17">
          <cell r="A17">
            <v>15</v>
          </cell>
          <cell r="B17" t="str">
            <v>307-3 (1)A</v>
          </cell>
          <cell r="C17" t="str">
            <v>EXCAVACION PARA (cunetas y muros)</v>
          </cell>
          <cell r="D17" t="str">
            <v>M3</v>
          </cell>
          <cell r="E17">
            <v>3.89</v>
          </cell>
          <cell r="F17">
            <v>0.86</v>
          </cell>
          <cell r="G17">
            <v>4.75</v>
          </cell>
          <cell r="H17">
            <v>0.13</v>
          </cell>
        </row>
        <row r="18">
          <cell r="A18">
            <v>16</v>
          </cell>
          <cell r="B18" t="str">
            <v>307-3 (1)B</v>
          </cell>
          <cell r="C18" t="str">
            <v>EXCAVACIÓN Y RELLENO EN ZANJAS (subredes)</v>
          </cell>
          <cell r="D18" t="str">
            <v>M3</v>
          </cell>
          <cell r="E18">
            <v>3.5</v>
          </cell>
          <cell r="F18">
            <v>0.77</v>
          </cell>
          <cell r="G18">
            <v>4.27</v>
          </cell>
          <cell r="H18">
            <v>0.029</v>
          </cell>
        </row>
        <row r="19">
          <cell r="A19">
            <v>17</v>
          </cell>
          <cell r="B19" t="str">
            <v>601-(1A)a</v>
          </cell>
          <cell r="C19" t="str">
            <v>TUBERÍA DE HORMIGÓN ARMADO D=40" (1000) MM</v>
          </cell>
          <cell r="D19" t="str">
            <v>M</v>
          </cell>
          <cell r="E19">
            <v>233.21</v>
          </cell>
          <cell r="F19">
            <v>51.31</v>
          </cell>
          <cell r="G19">
            <v>284.52</v>
          </cell>
          <cell r="H19">
            <v>0.6</v>
          </cell>
        </row>
        <row r="20">
          <cell r="A20">
            <v>18</v>
          </cell>
          <cell r="B20" t="str">
            <v>601-(1A)b</v>
          </cell>
          <cell r="C20" t="str">
            <v>TUBERÍA METALICA DE ACERO CORRUGADO D=48" (1200) MM e=2mm.</v>
          </cell>
          <cell r="D20" t="str">
            <v>M</v>
          </cell>
          <cell r="E20">
            <v>303.21</v>
          </cell>
          <cell r="F20">
            <v>66.71</v>
          </cell>
          <cell r="G20">
            <v>369.92</v>
          </cell>
          <cell r="H20">
            <v>0.6</v>
          </cell>
        </row>
        <row r="21">
          <cell r="A21">
            <v>19</v>
          </cell>
          <cell r="B21" t="str">
            <v>601-(1A)c</v>
          </cell>
          <cell r="C21" t="str">
            <v>TUBERÍA DE HORMIGÓN ARMADO D=60" (1500) MM</v>
          </cell>
          <cell r="D21" t="str">
            <v>M</v>
          </cell>
          <cell r="E21">
            <v>368.41</v>
          </cell>
          <cell r="F21">
            <v>81.05</v>
          </cell>
          <cell r="G21">
            <v>449.46</v>
          </cell>
          <cell r="H21">
            <v>0.6</v>
          </cell>
        </row>
        <row r="22">
          <cell r="A22">
            <v>20</v>
          </cell>
          <cell r="B22" t="str">
            <v>302-2E</v>
          </cell>
          <cell r="C22" t="str">
            <v>ROSA A MANO</v>
          </cell>
          <cell r="D22" t="str">
            <v>HA.</v>
          </cell>
          <cell r="E22">
            <v>1384.19</v>
          </cell>
          <cell r="F22">
            <v>304.52</v>
          </cell>
          <cell r="G22">
            <v>1688.71</v>
          </cell>
          <cell r="H22">
            <v>46.5</v>
          </cell>
        </row>
        <row r="23">
          <cell r="A23">
            <v>21</v>
          </cell>
          <cell r="B23" t="str">
            <v>303-2 (3)</v>
          </cell>
          <cell r="C23" t="str">
            <v>EXCAVACIÓN EN ROCA</v>
          </cell>
          <cell r="D23" t="str">
            <v>M3</v>
          </cell>
          <cell r="E23">
            <v>4.45</v>
          </cell>
          <cell r="F23">
            <v>0.98</v>
          </cell>
          <cell r="G23">
            <v>5.43</v>
          </cell>
          <cell r="H23">
            <v>0.02</v>
          </cell>
        </row>
        <row r="24">
          <cell r="A24">
            <v>22</v>
          </cell>
          <cell r="B24" t="str">
            <v>503 (2)A</v>
          </cell>
          <cell r="C24" t="str">
            <v>HORMIGÓN SIMPLE CLASE "A"  f'c=210 kg/cm2 (Cabezales, muros de ala) </v>
          </cell>
          <cell r="D24" t="str">
            <v>M3</v>
          </cell>
          <cell r="E24">
            <v>139.67</v>
          </cell>
          <cell r="F24">
            <v>30.73</v>
          </cell>
          <cell r="G24">
            <v>170.4</v>
          </cell>
          <cell r="H24">
            <v>0.8</v>
          </cell>
        </row>
        <row r="25">
          <cell r="A25">
            <v>23</v>
          </cell>
          <cell r="B25" t="str">
            <v>813-5</v>
          </cell>
          <cell r="C25" t="str">
            <v>CAMA DE ARENA</v>
          </cell>
          <cell r="D25" t="str">
            <v>M3</v>
          </cell>
          <cell r="E25">
            <v>46.21</v>
          </cell>
          <cell r="F25">
            <v>10.17</v>
          </cell>
          <cell r="G25">
            <v>56.38</v>
          </cell>
          <cell r="H25">
            <v>0.11</v>
          </cell>
        </row>
        <row r="26">
          <cell r="A26">
            <v>24</v>
          </cell>
          <cell r="B26" t="str">
            <v>503 (2)B</v>
          </cell>
          <cell r="C26" t="str">
            <v>HORMIGÓN SIMPLE CLASE "A"  f'c=210 kg/cm2 (cunetas) </v>
          </cell>
          <cell r="D26" t="str">
            <v>M3</v>
          </cell>
          <cell r="E26">
            <v>118.72</v>
          </cell>
          <cell r="F26">
            <v>26.12</v>
          </cell>
          <cell r="G26">
            <v>144.84</v>
          </cell>
          <cell r="H26">
            <v>1.2</v>
          </cell>
        </row>
        <row r="27">
          <cell r="A27">
            <v>25</v>
          </cell>
          <cell r="B27" t="str">
            <v>504 (1)</v>
          </cell>
          <cell r="C27" t="str">
            <v>ACERO DE REFUERZO EN BARRAS FY=4200 KG/CM2</v>
          </cell>
          <cell r="D27" t="str">
            <v>KG</v>
          </cell>
          <cell r="E27">
            <v>1.79</v>
          </cell>
          <cell r="F27">
            <v>0.39</v>
          </cell>
          <cell r="G27">
            <v>2.18</v>
          </cell>
          <cell r="H27">
            <v>0.018</v>
          </cell>
        </row>
        <row r="28">
          <cell r="A28">
            <v>26</v>
          </cell>
          <cell r="B28" t="str">
            <v>606-1 (1a)</v>
          </cell>
          <cell r="C28" t="str">
            <v>TUBERÍA PARA SUBDRENES D=160 MM PVC PERFORADA</v>
          </cell>
          <cell r="D28" t="str">
            <v>M</v>
          </cell>
          <cell r="E28">
            <v>10.72</v>
          </cell>
          <cell r="F28">
            <v>2.36</v>
          </cell>
          <cell r="G28">
            <v>13.08</v>
          </cell>
          <cell r="H28">
            <v>0.2</v>
          </cell>
        </row>
        <row r="29">
          <cell r="A29">
            <v>27</v>
          </cell>
          <cell r="B29" t="str">
            <v>606-1 (1b)</v>
          </cell>
          <cell r="C29" t="str">
            <v>GEOTEXTIL PARA SUBDRÉN 1600 NT</v>
          </cell>
          <cell r="D29" t="str">
            <v>M2</v>
          </cell>
          <cell r="E29">
            <v>1.81</v>
          </cell>
          <cell r="F29">
            <v>0.4</v>
          </cell>
          <cell r="G29">
            <v>2.21</v>
          </cell>
          <cell r="H29">
            <v>0.011</v>
          </cell>
        </row>
        <row r="30">
          <cell r="A30">
            <v>28</v>
          </cell>
          <cell r="B30" t="str">
            <v>606-1 (2)</v>
          </cell>
          <cell r="C30" t="str">
            <v>MATERIAL FILTRANTE</v>
          </cell>
          <cell r="D30" t="str">
            <v>M3</v>
          </cell>
          <cell r="E30">
            <v>13.34</v>
          </cell>
          <cell r="F30">
            <v>2.93</v>
          </cell>
          <cell r="G30">
            <v>16.27</v>
          </cell>
          <cell r="H30">
            <v>0.13</v>
          </cell>
        </row>
        <row r="31">
          <cell r="A31">
            <v>29</v>
          </cell>
          <cell r="B31" t="str">
            <v>301-2.06 (2)</v>
          </cell>
          <cell r="C31" t="str">
            <v>REMOCIÓN DE ALCANTARILLAS DE TUBO</v>
          </cell>
          <cell r="D31" t="str">
            <v>M</v>
          </cell>
          <cell r="E31">
            <v>14.37</v>
          </cell>
          <cell r="F31">
            <v>3.16</v>
          </cell>
          <cell r="G31">
            <v>17.53</v>
          </cell>
          <cell r="H31">
            <v>0.17</v>
          </cell>
        </row>
        <row r="32">
          <cell r="A32">
            <v>30</v>
          </cell>
          <cell r="B32" t="str">
            <v>405-5C</v>
          </cell>
          <cell r="C32" t="str">
            <v>CAPA DE RODADURA DE HORMIGÓN ASFÁLTICO MEZCLADO EN PLANTA DE 5 CM. DE ESPESOR</v>
          </cell>
          <cell r="D32" t="str">
            <v>M2</v>
          </cell>
          <cell r="E32">
            <v>5.47</v>
          </cell>
          <cell r="F32">
            <v>1.2</v>
          </cell>
          <cell r="G32">
            <v>6.67</v>
          </cell>
          <cell r="H32">
            <v>0.002</v>
          </cell>
        </row>
        <row r="33">
          <cell r="A33">
            <v>31</v>
          </cell>
          <cell r="B33" t="str">
            <v>405-1 (1)</v>
          </cell>
          <cell r="C33" t="str">
            <v>ASFALTO MC PARA IMPRIMACIÓN</v>
          </cell>
          <cell r="D33" t="str">
            <v>LT.</v>
          </cell>
          <cell r="E33">
            <v>0.43</v>
          </cell>
          <cell r="F33">
            <v>0.09</v>
          </cell>
          <cell r="G33">
            <v>0.52</v>
          </cell>
          <cell r="H33">
            <v>0.002</v>
          </cell>
        </row>
        <row r="34">
          <cell r="A34">
            <v>32</v>
          </cell>
          <cell r="B34" t="str">
            <v>405-2 (1)</v>
          </cell>
          <cell r="C34" t="str">
            <v>ASFALTO DILUIDO TIPO RC GRADO 250, PARA RIEGO DE ADHERENCIA</v>
          </cell>
          <cell r="D34" t="str">
            <v>LT.</v>
          </cell>
          <cell r="E34">
            <v>0.43</v>
          </cell>
          <cell r="F34">
            <v>0.09</v>
          </cell>
          <cell r="G34">
            <v>0.52</v>
          </cell>
          <cell r="H34">
            <v>0.002</v>
          </cell>
        </row>
        <row r="35">
          <cell r="A35">
            <v>33</v>
          </cell>
          <cell r="B35" t="str">
            <v>403-1c</v>
          </cell>
          <cell r="C35" t="str">
            <v>SUB-BASE CLASE 3</v>
          </cell>
          <cell r="D35" t="str">
            <v>M3</v>
          </cell>
          <cell r="E35">
            <v>7.54</v>
          </cell>
          <cell r="F35">
            <v>1.66</v>
          </cell>
          <cell r="G35">
            <v>9.2</v>
          </cell>
          <cell r="H35">
            <v>0.01</v>
          </cell>
        </row>
        <row r="36">
          <cell r="A36">
            <v>34</v>
          </cell>
          <cell r="B36" t="str">
            <v>404-1a</v>
          </cell>
          <cell r="C36" t="str">
            <v>BASE CLASE 1A</v>
          </cell>
          <cell r="D36" t="str">
            <v>M3</v>
          </cell>
          <cell r="E36">
            <v>6.7</v>
          </cell>
          <cell r="F36">
            <v>1.47</v>
          </cell>
          <cell r="G36">
            <v>8.17</v>
          </cell>
          <cell r="H36">
            <v>0.002</v>
          </cell>
        </row>
        <row r="37">
          <cell r="A37">
            <v>35</v>
          </cell>
          <cell r="B37" t="str">
            <v>402-2 (1)</v>
          </cell>
          <cell r="C37" t="str">
            <v>MEJORAMIENTO DE LA SUBRASANTE CON SUELO SELECCIONADO</v>
          </cell>
          <cell r="D37" t="str">
            <v>M3</v>
          </cell>
          <cell r="E37">
            <v>4.02</v>
          </cell>
          <cell r="F37">
            <v>0.88</v>
          </cell>
          <cell r="G37">
            <v>4.9</v>
          </cell>
          <cell r="H37">
            <v>0.002</v>
          </cell>
        </row>
        <row r="38">
          <cell r="A38">
            <v>36</v>
          </cell>
          <cell r="B38" t="str">
            <v>508-D</v>
          </cell>
          <cell r="C38" t="str">
            <v>SUMINISTRO Y COLOCACION DE PIEDRA BOLA ( Para Cimentaciones )(P.B. 150-300mm)I/T</v>
          </cell>
          <cell r="D38" t="str">
            <v>M3</v>
          </cell>
          <cell r="E38">
            <v>10.67</v>
          </cell>
          <cell r="F38">
            <v>2.35</v>
          </cell>
          <cell r="G38">
            <v>13.02</v>
          </cell>
          <cell r="H38">
            <v>0.02</v>
          </cell>
        </row>
        <row r="39">
          <cell r="A39">
            <v>37</v>
          </cell>
          <cell r="B39" t="str">
            <v>309-6(5)E1</v>
          </cell>
          <cell r="C39" t="str">
            <v>TRANSPORTE DE SUELO SELECCIONADO PARA MEJORAMIENTO DE LA SUBRASANTE</v>
          </cell>
          <cell r="D39" t="str">
            <v>M3-KM</v>
          </cell>
          <cell r="E39">
            <v>0.21</v>
          </cell>
          <cell r="F39">
            <v>0.05</v>
          </cell>
          <cell r="G39">
            <v>0.26</v>
          </cell>
          <cell r="H39">
            <v>0.007</v>
          </cell>
        </row>
        <row r="40">
          <cell r="A40">
            <v>38</v>
          </cell>
          <cell r="B40" t="str">
            <v>309-6(5)E2</v>
          </cell>
          <cell r="C40" t="str">
            <v>TRANSPORTE DE SUBBASE</v>
          </cell>
          <cell r="D40" t="str">
            <v>M3-KM</v>
          </cell>
          <cell r="E40">
            <v>0.21</v>
          </cell>
          <cell r="F40">
            <v>0.05</v>
          </cell>
          <cell r="G40">
            <v>0.26</v>
          </cell>
          <cell r="H40">
            <v>0.007</v>
          </cell>
        </row>
        <row r="41">
          <cell r="A41">
            <v>39</v>
          </cell>
          <cell r="B41" t="str">
            <v>309-6(5)E3</v>
          </cell>
          <cell r="C41" t="str">
            <v>TRANSPORTE DE BASE</v>
          </cell>
          <cell r="D41" t="str">
            <v>M3-KM</v>
          </cell>
          <cell r="E41">
            <v>0.21</v>
          </cell>
          <cell r="F41">
            <v>0.05</v>
          </cell>
          <cell r="G41">
            <v>0.26</v>
          </cell>
          <cell r="H41">
            <v>0.007</v>
          </cell>
        </row>
        <row r="42">
          <cell r="A42">
            <v>40</v>
          </cell>
          <cell r="B42" t="str">
            <v>309-6(4)E</v>
          </cell>
          <cell r="C42" t="str">
            <v>TRANSPORTE DE MEZCLA ASFÁLTICA PARA CAPA DE RODADURA</v>
          </cell>
          <cell r="D42" t="str">
            <v>M3-KM</v>
          </cell>
          <cell r="E42">
            <v>0.23</v>
          </cell>
          <cell r="F42">
            <v>0.05</v>
          </cell>
          <cell r="G42">
            <v>0.28</v>
          </cell>
          <cell r="H42">
            <v>0.008</v>
          </cell>
        </row>
        <row r="43">
          <cell r="A43">
            <v>41</v>
          </cell>
          <cell r="B43" t="str">
            <v>206-(2)</v>
          </cell>
          <cell r="C43" t="str">
            <v>ÁREA PLANTADA (ARBOLES Y ARBUSTOS)</v>
          </cell>
          <cell r="D43" t="str">
            <v>M2</v>
          </cell>
          <cell r="E43">
            <v>4.05</v>
          </cell>
          <cell r="F43">
            <v>0.89</v>
          </cell>
          <cell r="G43">
            <v>4.94</v>
          </cell>
          <cell r="H43">
            <v>0.15</v>
          </cell>
        </row>
        <row r="44">
          <cell r="A44">
            <v>42</v>
          </cell>
          <cell r="B44" t="str">
            <v>702 (2)</v>
          </cell>
          <cell r="C44" t="str">
            <v>MOJONES INDICADORES DE ALCANTARILLAS</v>
          </cell>
          <cell r="D44" t="str">
            <v>U</v>
          </cell>
          <cell r="E44">
            <v>42.62</v>
          </cell>
          <cell r="F44">
            <v>9.38</v>
          </cell>
          <cell r="G44">
            <v>52</v>
          </cell>
          <cell r="H44">
            <v>0.1</v>
          </cell>
        </row>
        <row r="45">
          <cell r="A45">
            <v>43</v>
          </cell>
          <cell r="B45" t="str">
            <v>220-(4)</v>
          </cell>
          <cell r="C45" t="str">
            <v>INSTRUCTIVOS O TRÍPTICOS</v>
          </cell>
          <cell r="D45" t="str">
            <v>U</v>
          </cell>
          <cell r="E45">
            <v>0.45</v>
          </cell>
          <cell r="F45">
            <v>0.1</v>
          </cell>
          <cell r="G45">
            <v>0.55</v>
          </cell>
          <cell r="H45">
            <v>0</v>
          </cell>
        </row>
        <row r="46">
          <cell r="A46">
            <v>44</v>
          </cell>
          <cell r="B46" t="str">
            <v>220-(1)</v>
          </cell>
          <cell r="C46" t="str">
            <v>CHARLAS DE CONCIENTIZACIÓN</v>
          </cell>
          <cell r="D46" t="str">
            <v>U</v>
          </cell>
          <cell r="E46">
            <v>203.2</v>
          </cell>
          <cell r="F46">
            <v>44.7</v>
          </cell>
          <cell r="G46">
            <v>247.9</v>
          </cell>
          <cell r="H46">
            <v>6</v>
          </cell>
        </row>
        <row r="47">
          <cell r="A47">
            <v>45</v>
          </cell>
          <cell r="B47" t="str">
            <v>220-(5)</v>
          </cell>
          <cell r="C47" t="str">
            <v>COMUNICADOS RADIALES (MINUTO)</v>
          </cell>
          <cell r="D47" t="str">
            <v>U</v>
          </cell>
          <cell r="E47">
            <v>6</v>
          </cell>
          <cell r="F47">
            <v>1.32</v>
          </cell>
          <cell r="G47">
            <v>7.32</v>
          </cell>
          <cell r="H47">
            <v>0</v>
          </cell>
        </row>
        <row r="48">
          <cell r="A48">
            <v>46</v>
          </cell>
          <cell r="B48" t="str">
            <v>205-(1)</v>
          </cell>
          <cell r="C48" t="str">
            <v>AGUA PARA CONTROL DE POLVO</v>
          </cell>
          <cell r="D48" t="str">
            <v>MILES DE LT.</v>
          </cell>
          <cell r="E48">
            <v>4.99</v>
          </cell>
          <cell r="F48">
            <v>1.1</v>
          </cell>
          <cell r="G48">
            <v>6.09</v>
          </cell>
          <cell r="H48">
            <v>0.1</v>
          </cell>
        </row>
        <row r="49">
          <cell r="A49">
            <v>47</v>
          </cell>
          <cell r="B49" t="str">
            <v>(S/N)</v>
          </cell>
          <cell r="C49" t="str">
            <v>INDEMNIZACIONES</v>
          </cell>
          <cell r="D49" t="str">
            <v>GLOBAL</v>
          </cell>
          <cell r="E49">
            <v>4000</v>
          </cell>
          <cell r="F49">
            <v>880</v>
          </cell>
          <cell r="G49">
            <v>4880</v>
          </cell>
          <cell r="H49">
            <v>0</v>
          </cell>
        </row>
        <row r="50">
          <cell r="A50">
            <v>48</v>
          </cell>
          <cell r="B50" t="str">
            <v>708-5(1)a</v>
          </cell>
          <cell r="C50" t="str">
            <v>SEÑALES TIPO SP-SR AL LADO DE LA CARRETERA ( 0.71 X 0.71 ) cm.</v>
          </cell>
          <cell r="D50" t="str">
            <v>U</v>
          </cell>
          <cell r="E50">
            <v>104.49</v>
          </cell>
          <cell r="F50">
            <v>22.99</v>
          </cell>
          <cell r="G50">
            <v>127.48</v>
          </cell>
          <cell r="H50">
            <v>0.1</v>
          </cell>
        </row>
        <row r="51">
          <cell r="A51">
            <v>49</v>
          </cell>
          <cell r="B51" t="str">
            <v>708-5(1)b</v>
          </cell>
          <cell r="C51" t="str">
            <v>SEÑALES TIPO SID AL LADO DE LA CARRETERA ( 40 X 239 ) cm.</v>
          </cell>
          <cell r="D51" t="str">
            <v>U</v>
          </cell>
          <cell r="E51">
            <v>170.46</v>
          </cell>
          <cell r="F51">
            <v>37.5</v>
          </cell>
          <cell r="G51">
            <v>207.96</v>
          </cell>
          <cell r="H51">
            <v>0.33</v>
          </cell>
        </row>
        <row r="52">
          <cell r="A52">
            <v>50</v>
          </cell>
          <cell r="B52" t="str">
            <v>708-5(1)c</v>
          </cell>
          <cell r="C52" t="str">
            <v>SEÑALES TIPO SI AL LADO DE LA CARRETERA ( 50  X 60 )cm.</v>
          </cell>
          <cell r="D52" t="str">
            <v>U</v>
          </cell>
          <cell r="E52">
            <v>218.23</v>
          </cell>
          <cell r="F52">
            <v>48.01</v>
          </cell>
          <cell r="G52">
            <v>266.24</v>
          </cell>
          <cell r="H52">
            <v>0.55</v>
          </cell>
        </row>
        <row r="53">
          <cell r="A53">
            <v>51</v>
          </cell>
          <cell r="B53" t="str">
            <v>704 (1)</v>
          </cell>
          <cell r="C53" t="str">
            <v>GUARDACAMINOS DOBLE</v>
          </cell>
          <cell r="D53" t="str">
            <v>M</v>
          </cell>
          <cell r="E53">
            <v>73.87</v>
          </cell>
          <cell r="F53">
            <v>16.25</v>
          </cell>
          <cell r="G53">
            <v>90.12</v>
          </cell>
          <cell r="H53">
            <v>0.3</v>
          </cell>
        </row>
        <row r="54">
          <cell r="A54">
            <v>52</v>
          </cell>
          <cell r="B54" t="str">
            <v>705-(5)</v>
          </cell>
          <cell r="C54" t="str">
            <v>LINEA CONTINUA Y/O DISCONTINUAS CENTRAL 0.12M Y LINEAS DE BORDE CONTINUAS 0.10M (cuatro lineas) ACRILICA</v>
          </cell>
          <cell r="D54" t="str">
            <v>M</v>
          </cell>
          <cell r="E54">
            <v>3.1</v>
          </cell>
          <cell r="F54">
            <v>0.68</v>
          </cell>
          <cell r="G54">
            <v>3.78</v>
          </cell>
          <cell r="H54">
            <v>0.01</v>
          </cell>
        </row>
        <row r="55">
          <cell r="A55">
            <v>53</v>
          </cell>
          <cell r="B55" t="str">
            <v>705-(1)</v>
          </cell>
          <cell r="C55" t="str">
            <v>MARCAS DE PAVIMENTO ( PINTURA FLECHAS Y LETRAS )</v>
          </cell>
          <cell r="D55" t="str">
            <v>M2</v>
          </cell>
          <cell r="E55">
            <v>14.74</v>
          </cell>
          <cell r="F55">
            <v>3.24</v>
          </cell>
          <cell r="G55">
            <v>17.98</v>
          </cell>
          <cell r="H55">
            <v>0.2</v>
          </cell>
        </row>
        <row r="56">
          <cell r="A56">
            <v>54</v>
          </cell>
          <cell r="B56" t="str">
            <v>309-2(2)4</v>
          </cell>
          <cell r="C56" t="str">
            <v>TRANSPORTE DE PIEDRABOLA (PARA GAVIONES Y CIMENTACION)</v>
          </cell>
          <cell r="D56" t="str">
            <v>M3-KM</v>
          </cell>
          <cell r="E56">
            <v>0.21</v>
          </cell>
          <cell r="F56">
            <v>0.05</v>
          </cell>
          <cell r="G56">
            <v>0.26</v>
          </cell>
          <cell r="H56">
            <v>0.003</v>
          </cell>
        </row>
        <row r="57">
          <cell r="A57">
            <v>55</v>
          </cell>
          <cell r="B57" t="str">
            <v>511-1 (1)</v>
          </cell>
          <cell r="C57" t="str">
            <v>ESCOLLERA DE PIEDRA SUELTA</v>
          </cell>
          <cell r="D57" t="str">
            <v>M3</v>
          </cell>
          <cell r="E57">
            <v>14.63</v>
          </cell>
          <cell r="F57">
            <v>3.22</v>
          </cell>
          <cell r="G57">
            <v>17.85</v>
          </cell>
          <cell r="H57">
            <v>0.003</v>
          </cell>
        </row>
        <row r="58">
          <cell r="A58">
            <v>56</v>
          </cell>
          <cell r="B58" t="str">
            <v>309-2(4)</v>
          </cell>
          <cell r="C58" t="str">
            <v>TRANSPORTE DE ESCOLLERA </v>
          </cell>
          <cell r="D58" t="str">
            <v>M3-KM</v>
          </cell>
          <cell r="E58">
            <v>0.2</v>
          </cell>
          <cell r="F58">
            <v>0.04</v>
          </cell>
          <cell r="G58">
            <v>0.24</v>
          </cell>
          <cell r="H58">
            <v>0.003</v>
          </cell>
        </row>
        <row r="59">
          <cell r="A59">
            <v>57</v>
          </cell>
          <cell r="B59" t="str">
            <v>508(3)</v>
          </cell>
          <cell r="C59" t="str">
            <v>MURO DE GAVIONES RECUBIERTOS CON PVC  S/T</v>
          </cell>
          <cell r="D59" t="str">
            <v>M3</v>
          </cell>
          <cell r="E59">
            <v>43.12</v>
          </cell>
          <cell r="F59">
            <v>9.49</v>
          </cell>
          <cell r="G59">
            <v>52.61</v>
          </cell>
          <cell r="H59">
            <v>0.02</v>
          </cell>
        </row>
        <row r="60">
          <cell r="A60">
            <v>58</v>
          </cell>
          <cell r="B60" t="str">
            <v>MR-112E</v>
          </cell>
          <cell r="C60" t="str">
            <v>LIMPIEZA DE ALCANTARILLAS</v>
          </cell>
          <cell r="D60" t="str">
            <v>M3</v>
          </cell>
          <cell r="E60">
            <v>13.04</v>
          </cell>
          <cell r="F60">
            <v>2.87</v>
          </cell>
          <cell r="G60">
            <v>15.91</v>
          </cell>
          <cell r="H60">
            <v>0.45</v>
          </cell>
        </row>
        <row r="61">
          <cell r="A61">
            <v>59</v>
          </cell>
          <cell r="B61" t="str">
            <v>708-5(1)h</v>
          </cell>
          <cell r="C61" t="str">
            <v>SEÑALES PREVENTIVAS PARA CONSTRUCCION MOVILES ( 0.60 X 0.75 ) M.</v>
          </cell>
          <cell r="D61" t="str">
            <v>U</v>
          </cell>
          <cell r="E61">
            <v>126.32</v>
          </cell>
          <cell r="F61">
            <v>27.79</v>
          </cell>
          <cell r="G61">
            <v>154.11</v>
          </cell>
          <cell r="H61">
            <v>0.1</v>
          </cell>
        </row>
        <row r="62">
          <cell r="A62">
            <v>60</v>
          </cell>
          <cell r="B62" t="str">
            <v>708-5(1)d</v>
          </cell>
          <cell r="C62" t="str">
            <v>SEÑALES TIPO SIG 7 AL LADO DE LA CARRETERA ( 30 X 178 ) cm.</v>
          </cell>
          <cell r="D62" t="str">
            <v>U</v>
          </cell>
          <cell r="E62">
            <v>214.47</v>
          </cell>
          <cell r="F62">
            <v>47.18</v>
          </cell>
          <cell r="G62">
            <v>261.65</v>
          </cell>
          <cell r="H62">
            <v>0.33</v>
          </cell>
        </row>
        <row r="63">
          <cell r="A63">
            <v>61</v>
          </cell>
          <cell r="B63" t="str">
            <v>708-5(1)e</v>
          </cell>
          <cell r="C63" t="str">
            <v>SEÑALES TIPO SIG 6 AL LADO DE LA CARRETERA ( 71 X 178 ) cm.</v>
          </cell>
          <cell r="D63" t="str">
            <v>U</v>
          </cell>
          <cell r="E63">
            <v>311.3</v>
          </cell>
          <cell r="F63">
            <v>68.49</v>
          </cell>
          <cell r="G63">
            <v>379.79</v>
          </cell>
          <cell r="H63">
            <v>0.33</v>
          </cell>
        </row>
        <row r="64">
          <cell r="A64">
            <v>62</v>
          </cell>
          <cell r="B64" t="str">
            <v>708-5(1)f</v>
          </cell>
          <cell r="C64" t="str">
            <v>SEÑALES AL LADO DE LA CARRETERA CHEVRON DOBLE (45X 60) cm. Delineador vertical de sentido de curva horizontal doble</v>
          </cell>
          <cell r="D64" t="str">
            <v>U</v>
          </cell>
          <cell r="E64">
            <v>144.89</v>
          </cell>
          <cell r="F64">
            <v>31.88</v>
          </cell>
          <cell r="G64">
            <v>176.77</v>
          </cell>
          <cell r="H64">
            <v>0.33</v>
          </cell>
        </row>
        <row r="65">
          <cell r="A65">
            <v>63</v>
          </cell>
          <cell r="B65" t="str">
            <v>708-5(1)g</v>
          </cell>
          <cell r="C65" t="str">
            <v>SEÑALES OBRA AL LADO DE LA CARRETERA ( 2.40 X 2.44 ) M.LETRERO GRANDE</v>
          </cell>
          <cell r="D65" t="str">
            <v>U</v>
          </cell>
          <cell r="E65">
            <v>676.86</v>
          </cell>
          <cell r="F65">
            <v>148.91</v>
          </cell>
          <cell r="G65">
            <v>825.77</v>
          </cell>
          <cell r="H65">
            <v>0.1</v>
          </cell>
        </row>
        <row r="66">
          <cell r="A66">
            <v>64</v>
          </cell>
          <cell r="B66" t="str">
            <v>301 3 (1)  </v>
          </cell>
          <cell r="C66" t="str">
            <v>REMOCION DE HORMIGON </v>
          </cell>
          <cell r="D66" t="str">
            <v>M3</v>
          </cell>
          <cell r="E66">
            <v>15.33</v>
          </cell>
          <cell r="F66">
            <v>3.37</v>
          </cell>
          <cell r="G66">
            <v>18.7</v>
          </cell>
          <cell r="H66">
            <v>0.14</v>
          </cell>
        </row>
        <row r="67">
          <cell r="A67">
            <v>65</v>
          </cell>
          <cell r="B67" t="str">
            <v>310-(1)E</v>
          </cell>
          <cell r="C67" t="str">
            <v>ESCOMBRERA (Disposición final y tratamiento paisajístico)</v>
          </cell>
          <cell r="D67" t="str">
            <v>M3</v>
          </cell>
          <cell r="E67">
            <v>0.51</v>
          </cell>
          <cell r="F67">
            <v>0.11</v>
          </cell>
          <cell r="G67">
            <v>0.62</v>
          </cell>
          <cell r="H67">
            <v>0.004</v>
          </cell>
        </row>
        <row r="68">
          <cell r="A68">
            <v>66</v>
          </cell>
          <cell r="B68" t="str">
            <v>309-2(2)5</v>
          </cell>
          <cell r="C68" t="str">
            <v>TRANSPORTE DE MATERIAL FILTRANTE</v>
          </cell>
          <cell r="D68" t="str">
            <v>M3-KM</v>
          </cell>
          <cell r="E68">
            <v>0.21</v>
          </cell>
          <cell r="F68">
            <v>0.05</v>
          </cell>
          <cell r="G68">
            <v>0.26</v>
          </cell>
          <cell r="H68">
            <v>0.004</v>
          </cell>
        </row>
        <row r="69">
          <cell r="A69">
            <v>67</v>
          </cell>
          <cell r="B69" t="str">
            <v>606-1 (2)</v>
          </cell>
          <cell r="C69" t="str">
            <v>GEOMENBRANA</v>
          </cell>
          <cell r="D69" t="str">
            <v>M2</v>
          </cell>
          <cell r="E69">
            <v>2.59</v>
          </cell>
          <cell r="F69">
            <v>0.57</v>
          </cell>
          <cell r="G69">
            <v>3.16</v>
          </cell>
          <cell r="H69">
            <v>0.005</v>
          </cell>
        </row>
        <row r="70">
          <cell r="A70">
            <v>68</v>
          </cell>
          <cell r="B70" t="str">
            <v>709-4</v>
          </cell>
          <cell r="C70" t="str">
            <v>DELINEADORES CON MATERIAL REFLECTIVO</v>
          </cell>
          <cell r="D70" t="str">
            <v>U</v>
          </cell>
          <cell r="E70">
            <v>16.99</v>
          </cell>
          <cell r="F70">
            <v>3.74</v>
          </cell>
          <cell r="G70">
            <v>20.73</v>
          </cell>
          <cell r="H70">
            <v>0.002</v>
          </cell>
        </row>
        <row r="71">
          <cell r="A71">
            <v>69</v>
          </cell>
          <cell r="B71" t="str">
            <v>705-(4)</v>
          </cell>
          <cell r="C71" t="str">
            <v>TACHAS REFLECTIVAS BIDIRECCIONALES</v>
          </cell>
          <cell r="D71" t="str">
            <v>U</v>
          </cell>
          <cell r="E71">
            <v>2.99</v>
          </cell>
          <cell r="F71">
            <v>0.66</v>
          </cell>
          <cell r="G71">
            <v>3.65</v>
          </cell>
          <cell r="H71">
            <v>0.005</v>
          </cell>
        </row>
        <row r="72">
          <cell r="A72">
            <v>70</v>
          </cell>
          <cell r="B72" t="str">
            <v>301-2</v>
          </cell>
          <cell r="C72" t="str">
            <v>REMICION DE OBSTAULOS MISCELANEOS</v>
          </cell>
          <cell r="D72" t="str">
            <v>U</v>
          </cell>
          <cell r="E72">
            <v>75.96</v>
          </cell>
          <cell r="F72">
            <v>16.71</v>
          </cell>
          <cell r="G72">
            <v>92.67</v>
          </cell>
          <cell r="H72">
            <v>1</v>
          </cell>
        </row>
        <row r="73">
          <cell r="A73">
            <v>71</v>
          </cell>
          <cell r="B73" t="str">
            <v>301-2.02 (2)</v>
          </cell>
          <cell r="C73" t="str">
            <v>REMOCION DE EDIFICACIONES, CASAS Y OTRAS CONSTRUCCIONES</v>
          </cell>
          <cell r="D73" t="str">
            <v>M2</v>
          </cell>
          <cell r="E73">
            <v>2.15</v>
          </cell>
          <cell r="F73">
            <v>0.47</v>
          </cell>
          <cell r="G73">
            <v>2.62</v>
          </cell>
          <cell r="H73">
            <v>0.015</v>
          </cell>
        </row>
        <row r="74">
          <cell r="A74">
            <v>72</v>
          </cell>
          <cell r="B74" t="str">
            <v>301-2.04 (2)</v>
          </cell>
          <cell r="C74" t="str">
            <v>REMOCION DE SEÑALES DE TRANSITO Y POSTES DE GUIA</v>
          </cell>
          <cell r="D74" t="str">
            <v>U</v>
          </cell>
          <cell r="E74">
            <v>27.93</v>
          </cell>
          <cell r="F74">
            <v>6.14</v>
          </cell>
          <cell r="G74">
            <v>34.07</v>
          </cell>
          <cell r="H74">
            <v>1.6</v>
          </cell>
        </row>
        <row r="75">
          <cell r="A75">
            <v>73</v>
          </cell>
          <cell r="B75" t="str">
            <v>302-2E</v>
          </cell>
          <cell r="C75" t="str">
            <v>ROSA A MAQUINA </v>
          </cell>
          <cell r="D75" t="str">
            <v>HA.</v>
          </cell>
          <cell r="E75">
            <v>555.76</v>
          </cell>
          <cell r="F75">
            <v>122.27</v>
          </cell>
          <cell r="G75">
            <v>678.03</v>
          </cell>
          <cell r="H75">
            <v>20</v>
          </cell>
        </row>
        <row r="76">
          <cell r="A76">
            <v>74</v>
          </cell>
          <cell r="B76" t="str">
            <v>MR-112E</v>
          </cell>
          <cell r="C76" t="str">
            <v>LIMPIEZA DE ALCANTARILLAS</v>
          </cell>
          <cell r="D76" t="str">
            <v>M3</v>
          </cell>
          <cell r="E76">
            <v>12.12</v>
          </cell>
          <cell r="F76">
            <v>2.67</v>
          </cell>
          <cell r="G76">
            <v>14.79</v>
          </cell>
          <cell r="H76">
            <v>0.75</v>
          </cell>
        </row>
        <row r="77">
          <cell r="A77">
            <v>75</v>
          </cell>
          <cell r="B77" t="str">
            <v>405-5C</v>
          </cell>
          <cell r="C77" t="str">
            <v>CAPA DE RODADURA DE HORMIGÓN ASFÁLTICO MEZCLADO EN PLANTA DE 10 CM. DE ESPESOR</v>
          </cell>
          <cell r="D77" t="str">
            <v>M2</v>
          </cell>
          <cell r="E77">
            <v>10.5</v>
          </cell>
          <cell r="F77">
            <v>2.31</v>
          </cell>
          <cell r="G77">
            <v>12.81</v>
          </cell>
          <cell r="H77">
            <v>0.014</v>
          </cell>
        </row>
        <row r="78">
          <cell r="A78">
            <v>76</v>
          </cell>
          <cell r="B78" t="str">
            <v>MR-112E</v>
          </cell>
          <cell r="C78" t="str">
            <v>LIMPIEZA DE CUNETAS Y ENCAUZAMIENTOS A MAQUINA</v>
          </cell>
          <cell r="D78" t="str">
            <v>m3</v>
          </cell>
          <cell r="E78">
            <v>0.78</v>
          </cell>
          <cell r="F78">
            <v>0.17</v>
          </cell>
          <cell r="G78">
            <v>0.95</v>
          </cell>
          <cell r="H78">
            <v>0.013</v>
          </cell>
        </row>
        <row r="79">
          <cell r="A79">
            <v>77</v>
          </cell>
          <cell r="B79" t="str">
            <v>503 (2)</v>
          </cell>
          <cell r="C79" t="str">
            <v>HORMIGON ESTRUCTURAL DE f'c= 240 kg/cm2, para muros de sostenimiento, muros de ala.</v>
          </cell>
          <cell r="D79" t="str">
            <v>m3</v>
          </cell>
          <cell r="E79">
            <v>139.67</v>
          </cell>
          <cell r="F79">
            <v>30.73</v>
          </cell>
          <cell r="G79">
            <v>170.4</v>
          </cell>
          <cell r="H79">
            <v>0.8</v>
          </cell>
        </row>
        <row r="80">
          <cell r="A80">
            <v>78</v>
          </cell>
          <cell r="B80" t="str">
            <v>503 (2)A</v>
          </cell>
          <cell r="C80" t="str">
            <v>HORMIGON ESTRUCTURAL f'c= 210 kg/cm2, para cunetas, muros interiores de aceras, bordillos.</v>
          </cell>
          <cell r="D80" t="str">
            <v>m3</v>
          </cell>
          <cell r="E80">
            <v>123.01</v>
          </cell>
          <cell r="F80">
            <v>27.06</v>
          </cell>
          <cell r="G80">
            <v>150.07</v>
          </cell>
          <cell r="H80">
            <v>0.4</v>
          </cell>
        </row>
        <row r="81">
          <cell r="A81">
            <v>79</v>
          </cell>
          <cell r="B81" t="str">
            <v>601-(1A)s</v>
          </cell>
          <cell r="C81" t="str">
            <v>TUBERIA DE HORMIGON ARMADO D=36" (900) mm</v>
          </cell>
          <cell r="D81" t="str">
            <v>M</v>
          </cell>
          <cell r="E81">
            <v>213.21</v>
          </cell>
          <cell r="F81">
            <v>46.91</v>
          </cell>
          <cell r="G81">
            <v>260.12</v>
          </cell>
          <cell r="H81">
            <v>0.6</v>
          </cell>
        </row>
        <row r="82">
          <cell r="A82">
            <v>80</v>
          </cell>
          <cell r="B82" t="str">
            <v>601-(1A)w</v>
          </cell>
          <cell r="C82" t="str">
            <v>TUBERIA DE HORMIGON ARMADO D=48" (1200) mm</v>
          </cell>
          <cell r="D82" t="str">
            <v>M</v>
          </cell>
          <cell r="E82">
            <v>303.21</v>
          </cell>
          <cell r="F82">
            <v>66.71</v>
          </cell>
          <cell r="G82">
            <v>369.92</v>
          </cell>
          <cell r="H82">
            <v>0.6</v>
          </cell>
        </row>
        <row r="83">
          <cell r="A83">
            <v>81</v>
          </cell>
          <cell r="B83" t="str">
            <v>201-(1)Ae</v>
          </cell>
          <cell r="C83" t="str">
            <v>LETRINA SANITARIA ( prefabricada ( 130 x 1,30 x 2,0 ) )</v>
          </cell>
          <cell r="D83" t="str">
            <v>U</v>
          </cell>
          <cell r="E83">
            <v>372.8</v>
          </cell>
          <cell r="F83">
            <v>82.02</v>
          </cell>
          <cell r="G83">
            <v>454.82</v>
          </cell>
          <cell r="H83">
            <v>8</v>
          </cell>
        </row>
        <row r="84">
          <cell r="A84">
            <v>82</v>
          </cell>
          <cell r="B84" t="str">
            <v>217-(1)</v>
          </cell>
          <cell r="C84" t="str">
            <v>MONITOREO DE RUIDO</v>
          </cell>
          <cell r="D84" t="str">
            <v>U</v>
          </cell>
          <cell r="E84">
            <v>258.17</v>
          </cell>
          <cell r="F84">
            <v>56.8</v>
          </cell>
          <cell r="G84">
            <v>314.97</v>
          </cell>
          <cell r="H84">
            <v>5</v>
          </cell>
        </row>
        <row r="85">
          <cell r="A85">
            <v>83</v>
          </cell>
          <cell r="B85" t="str">
            <v>201-(1)cE</v>
          </cell>
          <cell r="C85" t="str">
            <v>TRAMPA DE GRASAS Y ACEITES</v>
          </cell>
          <cell r="D85" t="str">
            <v>U</v>
          </cell>
          <cell r="E85">
            <v>170.14</v>
          </cell>
          <cell r="F85">
            <v>37.43</v>
          </cell>
          <cell r="G85">
            <v>207.57</v>
          </cell>
          <cell r="H85">
            <v>1.5</v>
          </cell>
        </row>
        <row r="86">
          <cell r="A86">
            <v>84</v>
          </cell>
          <cell r="B86" t="str">
            <v>702 (1)</v>
          </cell>
          <cell r="C86" t="str">
            <v>MOJONES INDICADORES DE KILOMETRAJE</v>
          </cell>
          <cell r="D86" t="str">
            <v>U</v>
          </cell>
          <cell r="E86">
            <v>42.62</v>
          </cell>
          <cell r="F86">
            <v>9.38</v>
          </cell>
          <cell r="G86">
            <v>52</v>
          </cell>
          <cell r="H86">
            <v>0.1</v>
          </cell>
        </row>
        <row r="87">
          <cell r="A87">
            <v>85</v>
          </cell>
          <cell r="B87" t="str">
            <v>708-5(1)I</v>
          </cell>
          <cell r="C87" t="str">
            <v>SEÑALES AL LADO DE LA CARRETERA ( 0.60 x 0.60 ) MTS</v>
          </cell>
          <cell r="D87" t="str">
            <v>U</v>
          </cell>
          <cell r="E87">
            <v>98.3</v>
          </cell>
          <cell r="F87">
            <v>21.63</v>
          </cell>
          <cell r="G87">
            <v>119.93</v>
          </cell>
          <cell r="H87">
            <v>0.1</v>
          </cell>
        </row>
        <row r="88">
          <cell r="A88">
            <v>86</v>
          </cell>
          <cell r="B88" t="str">
            <v>708-5(1)J</v>
          </cell>
          <cell r="C88" t="str">
            <v>SEÑALES AL LADO DE LA CARRETERA ( 0.45 x 0.60 ) MTS</v>
          </cell>
          <cell r="D88" t="str">
            <v>U</v>
          </cell>
          <cell r="E88">
            <v>94.44</v>
          </cell>
          <cell r="F88">
            <v>20.78</v>
          </cell>
          <cell r="G88">
            <v>115.22</v>
          </cell>
          <cell r="H88">
            <v>0.1</v>
          </cell>
        </row>
        <row r="89">
          <cell r="A89">
            <v>87</v>
          </cell>
          <cell r="B89" t="str">
            <v>708-5(1)K</v>
          </cell>
          <cell r="C89" t="str">
            <v>SEÑALES AL LADO DE LA CARRETERA ( 0.60 x 1.20 ) MTS</v>
          </cell>
          <cell r="D89" t="str">
            <v>U</v>
          </cell>
          <cell r="E89">
            <v>114.02</v>
          </cell>
          <cell r="F89">
            <v>25.08</v>
          </cell>
          <cell r="G89">
            <v>139.1</v>
          </cell>
          <cell r="H89">
            <v>0.1</v>
          </cell>
        </row>
        <row r="90">
          <cell r="A90">
            <v>88</v>
          </cell>
          <cell r="B90" t="str">
            <v>708-5(1)L</v>
          </cell>
          <cell r="C90" t="str">
            <v>SEÑALES AL LADO DE LA CARRETERA (0,7 x 0,6) MTS</v>
          </cell>
          <cell r="D90" t="str">
            <v>U</v>
          </cell>
          <cell r="E90">
            <v>100.99</v>
          </cell>
          <cell r="F90">
            <v>22.22</v>
          </cell>
          <cell r="G90">
            <v>123.21</v>
          </cell>
          <cell r="H90">
            <v>0.1</v>
          </cell>
        </row>
        <row r="91">
          <cell r="A91">
            <v>89</v>
          </cell>
          <cell r="B91" t="str">
            <v>708-5(1)M</v>
          </cell>
          <cell r="C91" t="str">
            <v>SEÑALES TIPO OD-6 AL LADO DE LA CARRETERA SOBRE OBRA DE DRENAJE (PUENTES ).</v>
          </cell>
          <cell r="D91" t="str">
            <v>U</v>
          </cell>
          <cell r="E91">
            <v>104.42</v>
          </cell>
          <cell r="F91">
            <v>22.97</v>
          </cell>
          <cell r="G91">
            <v>127.39</v>
          </cell>
          <cell r="H91">
            <v>0.1</v>
          </cell>
        </row>
        <row r="92">
          <cell r="A92">
            <v>90</v>
          </cell>
          <cell r="B92" t="str">
            <v>705-(1)E</v>
          </cell>
          <cell r="C92" t="str">
            <v>SISTEMAS DE BTAS</v>
          </cell>
          <cell r="D92" t="str">
            <v>M2</v>
          </cell>
          <cell r="E92">
            <v>120.76</v>
          </cell>
          <cell r="F92">
            <v>26.57</v>
          </cell>
          <cell r="G92">
            <v>147.33</v>
          </cell>
          <cell r="H92">
            <v>0.9</v>
          </cell>
        </row>
        <row r="93">
          <cell r="A93">
            <v>91</v>
          </cell>
          <cell r="B93" t="str">
            <v>A-17b</v>
          </cell>
          <cell r="C93" t="str">
            <v>REDUCTORES DE VELOCIDAD CON PINTURA REFLECTIVA (Hormigón estructural f'c = 240 kg/cm2 )</v>
          </cell>
          <cell r="D93" t="str">
            <v>M3</v>
          </cell>
          <cell r="E93">
            <v>149.41</v>
          </cell>
          <cell r="F93">
            <v>32.87</v>
          </cell>
          <cell r="G93">
            <v>182.28</v>
          </cell>
          <cell r="H93">
            <v>0.8</v>
          </cell>
        </row>
        <row r="94">
          <cell r="A94">
            <v>92</v>
          </cell>
          <cell r="B94" t="str">
            <v>405-5C</v>
          </cell>
          <cell r="C94" t="str">
            <v>CAPA DE RODADURA DE HORMIGÓN ASFÁLTICO MEZCLADO EN PLANTA </v>
          </cell>
          <cell r="D94" t="str">
            <v>M3</v>
          </cell>
          <cell r="E94">
            <v>106.09</v>
          </cell>
          <cell r="F94">
            <v>23.34</v>
          </cell>
          <cell r="G94">
            <v>129.43</v>
          </cell>
          <cell r="H94">
            <v>0.091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9">
          <cell r="A109" t="str">
            <v>CATEGORIAS DE RUBROS</v>
          </cell>
        </row>
        <row r="110">
          <cell r="A110" t="str">
            <v>COD</v>
          </cell>
          <cell r="C110" t="str">
            <v>CATEGORIA</v>
          </cell>
        </row>
        <row r="111">
          <cell r="A111" t="str">
            <v>A</v>
          </cell>
          <cell r="C111" t="str">
            <v>0+600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A112" t="str">
            <v>B</v>
          </cell>
          <cell r="C112" t="str">
            <v>2+514</v>
          </cell>
        </row>
        <row r="113">
          <cell r="A113" t="str">
            <v>C</v>
          </cell>
          <cell r="C113" t="str">
            <v>8+300 IZQUIERDO Y 8+350 DERECHO 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</row>
        <row r="114">
          <cell r="A114" t="str">
            <v>D</v>
          </cell>
          <cell r="C114" t="str">
            <v>13+500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</row>
        <row r="115">
          <cell r="A115" t="str">
            <v>E</v>
          </cell>
          <cell r="C115" t="str">
            <v>14+120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A116" t="str">
            <v>F</v>
          </cell>
          <cell r="C116" t="str">
            <v>18+300</v>
          </cell>
        </row>
        <row r="117">
          <cell r="A117" t="str">
            <v>G</v>
          </cell>
          <cell r="C117" t="str">
            <v>PLAN DE MANEJO AMBIENTAL 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</row>
        <row r="118">
          <cell r="A118" t="str">
            <v>H</v>
          </cell>
          <cell r="C118" t="str">
            <v>SEÑALETICA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</row>
        <row r="119">
          <cell r="A119" t="str">
            <v>I</v>
          </cell>
          <cell r="C119" t="str">
            <v>SEÑALIZACIÓN VERTICAL Y SEÑALIZACIÓN HORIZONTAL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</row>
        <row r="120">
          <cell r="A120" t="str">
            <v>J</v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</row>
        <row r="121"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</row>
        <row r="123"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</row>
        <row r="124"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</row>
        <row r="125"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</row>
        <row r="126"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ERVENCIÒN y CONSERVACION"/>
      <sheetName val="PRESUPUESTO TOTAL"/>
      <sheetName val="CRONOGRAMA"/>
      <sheetName val="DATOS DEL PROY"/>
      <sheetName val="MANO DE OBRA"/>
      <sheetName val="Hoja1"/>
    </sheetNames>
    <sheetDataSet>
      <sheetData sheetId="1">
        <row r="173">
          <cell r="D173">
            <v>150</v>
          </cell>
        </row>
      </sheetData>
      <sheetData sheetId="3">
        <row r="16">
          <cell r="E16" t="str">
            <v>Elaborado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OS PROY-MINAS"/>
      <sheetName val="MICROEMPRESAS"/>
      <sheetName val="PEDER-COJIM"/>
      <sheetName val="BY PAS CARMEN"/>
      <sheetName val="CARMEN - T BUENOS A 1"/>
      <sheetName val="RESUMEN 1"/>
      <sheetName val="APU "/>
      <sheetName val="puentes"/>
      <sheetName val="VOL"/>
      <sheetName val="Mano de obra"/>
      <sheetName val="Hoja1"/>
      <sheetName val="Hoja2"/>
    </sheetNames>
    <sheetDataSet>
      <sheetData sheetId="6">
        <row r="84">
          <cell r="C84" t="str">
            <v>303-2 (1)</v>
          </cell>
        </row>
        <row r="85">
          <cell r="C85" t="str">
            <v>Excavación sin clasificación</v>
          </cell>
        </row>
        <row r="86">
          <cell r="C86" t="str">
            <v>m3</v>
          </cell>
        </row>
        <row r="160">
          <cell r="C160" t="str">
            <v>303-2 (2)</v>
          </cell>
        </row>
        <row r="161">
          <cell r="C161" t="str">
            <v>Excavación en Suelo</v>
          </cell>
        </row>
        <row r="162">
          <cell r="C162" t="str">
            <v>m3</v>
          </cell>
        </row>
        <row r="236">
          <cell r="C236" t="str">
            <v>303-2 (4)</v>
          </cell>
        </row>
        <row r="237">
          <cell r="C237" t="str">
            <v>Excavación en marginal</v>
          </cell>
        </row>
        <row r="238">
          <cell r="C238" t="str">
            <v>m3</v>
          </cell>
        </row>
        <row r="312">
          <cell r="C312" t="str">
            <v>303-2 (3)</v>
          </cell>
        </row>
        <row r="313">
          <cell r="C313" t="str">
            <v>Excavación en Roca</v>
          </cell>
        </row>
        <row r="314">
          <cell r="C314" t="str">
            <v>m3</v>
          </cell>
        </row>
        <row r="388">
          <cell r="C388" t="str">
            <v>303-2 (2) E 1r</v>
          </cell>
        </row>
        <row r="389">
          <cell r="C389" t="str">
            <v>Excavación Manual</v>
          </cell>
        </row>
        <row r="390">
          <cell r="C390" t="str">
            <v>m3</v>
          </cell>
        </row>
        <row r="464">
          <cell r="C464" t="str">
            <v>402-2 (1)E 2c</v>
          </cell>
        </row>
        <row r="465">
          <cell r="C465" t="str">
            <v>Terraplén con Material Recuperado de la vía Existente para reconformación de la Plataforma de la Vía (Mezclado, Tendido e Hidro-compactado)</v>
          </cell>
        </row>
        <row r="466">
          <cell r="C466" t="str">
            <v>m3</v>
          </cell>
        </row>
        <row r="539">
          <cell r="C539" t="str">
            <v>304-1 (2)</v>
          </cell>
        </row>
        <row r="540">
          <cell r="C540" t="str">
            <v>Material de préstamo importado</v>
          </cell>
        </row>
        <row r="541">
          <cell r="C541" t="str">
            <v>m3</v>
          </cell>
        </row>
        <row r="614">
          <cell r="C614" t="str">
            <v>309-4(2)</v>
          </cell>
        </row>
        <row r="616">
          <cell r="C616" t="str">
            <v>m3-km</v>
          </cell>
        </row>
        <row r="690">
          <cell r="C690" t="str">
            <v>309-4(2)</v>
          </cell>
        </row>
        <row r="692">
          <cell r="C692" t="str">
            <v>m3-km</v>
          </cell>
        </row>
        <row r="766">
          <cell r="C766" t="str">
            <v>402-2 (1)</v>
          </cell>
        </row>
        <row r="767">
          <cell r="C767" t="str">
            <v>Mejoramiento de la subrasante con suelo seleccionado</v>
          </cell>
        </row>
        <row r="768">
          <cell r="C768" t="str">
            <v>m3</v>
          </cell>
        </row>
        <row r="841">
          <cell r="C841" t="str">
            <v>403-1 a</v>
          </cell>
        </row>
        <row r="842">
          <cell r="C842" t="str">
            <v>Sub-base Clase 1</v>
          </cell>
        </row>
        <row r="843">
          <cell r="C843" t="str">
            <v>m3</v>
          </cell>
        </row>
        <row r="917">
          <cell r="C917" t="str">
            <v>404-1 a</v>
          </cell>
        </row>
        <row r="918">
          <cell r="C918" t="str">
            <v>Base, Clase 1</v>
          </cell>
        </row>
        <row r="919">
          <cell r="C919" t="str">
            <v>m3</v>
          </cell>
        </row>
        <row r="992">
          <cell r="C992" t="str">
            <v>402-4 (1)</v>
          </cell>
        </row>
        <row r="993">
          <cell r="C993" t="str">
            <v>Estabilización con material Pétreo (Pedraplen (Piedra bola 25-30cm))</v>
          </cell>
        </row>
        <row r="994">
          <cell r="C994" t="str">
            <v>m3</v>
          </cell>
        </row>
        <row r="1068">
          <cell r="C1068" t="str">
            <v>309-6(5)E</v>
          </cell>
        </row>
        <row r="1070">
          <cell r="C1070" t="str">
            <v>m3-km</v>
          </cell>
        </row>
        <row r="1143">
          <cell r="C1143" t="str">
            <v>309-6(5)E</v>
          </cell>
        </row>
        <row r="1145">
          <cell r="C1145" t="str">
            <v>m3-km</v>
          </cell>
        </row>
        <row r="1218">
          <cell r="C1218" t="str">
            <v>309-6(5)E</v>
          </cell>
        </row>
        <row r="1220">
          <cell r="C1220" t="str">
            <v>m3-km</v>
          </cell>
        </row>
        <row r="1368">
          <cell r="C1368" t="str">
            <v>309-6(5)E</v>
          </cell>
        </row>
        <row r="1370">
          <cell r="C1370" t="str">
            <v>m3-km</v>
          </cell>
        </row>
        <row r="1444">
          <cell r="C1444" t="str">
            <v>309-6(5)E</v>
          </cell>
        </row>
        <row r="1446">
          <cell r="C1446" t="str">
            <v>m3-km</v>
          </cell>
        </row>
        <row r="1520">
          <cell r="C1520" t="str">
            <v>309-6(5)E</v>
          </cell>
        </row>
        <row r="1522">
          <cell r="C1522" t="str">
            <v>m3-km</v>
          </cell>
        </row>
        <row r="1672">
          <cell r="C1672" t="str">
            <v>511-1 (1)a</v>
          </cell>
        </row>
        <row r="1673">
          <cell r="C1673" t="str">
            <v>Escollera de Piedra Seleccionada (100-150)cm</v>
          </cell>
        </row>
        <row r="1674">
          <cell r="C1674" t="str">
            <v>m3</v>
          </cell>
        </row>
        <row r="1748">
          <cell r="C1748" t="str">
            <v>309-6(8)E</v>
          </cell>
        </row>
        <row r="1750">
          <cell r="C1750" t="str">
            <v>m3-km</v>
          </cell>
        </row>
        <row r="2125">
          <cell r="C2125" t="str">
            <v>405-1 (1)</v>
          </cell>
        </row>
        <row r="2126">
          <cell r="C2126" t="str">
            <v>Asfalto MC para imprimación</v>
          </cell>
        </row>
        <row r="2127">
          <cell r="C2127" t="str">
            <v>lts.</v>
          </cell>
        </row>
        <row r="2200">
          <cell r="C2200" t="str">
            <v>405-2 (1)</v>
          </cell>
        </row>
        <row r="2201">
          <cell r="C2201" t="str">
            <v>Asfalto diluido , para riego de adherencia</v>
          </cell>
        </row>
        <row r="2202">
          <cell r="C2202" t="str">
            <v>lts.</v>
          </cell>
        </row>
        <row r="2276">
          <cell r="C2276" t="str">
            <v>405-5</v>
          </cell>
        </row>
        <row r="2277">
          <cell r="C2277" t="str">
            <v>Capa de rodadura de hormigón asfáltico mezclado en planta de 10 cm. de espesor</v>
          </cell>
        </row>
        <row r="2278">
          <cell r="C2278" t="str">
            <v>m2</v>
          </cell>
        </row>
        <row r="2429">
          <cell r="C2429" t="str">
            <v>405-5 b</v>
          </cell>
        </row>
        <row r="2430">
          <cell r="C2430" t="str">
            <v>Capa de rodadura de hormigón asfáltico mezclado en planta de 5 cm. de espesor</v>
          </cell>
        </row>
        <row r="2431">
          <cell r="C2431" t="str">
            <v>m2</v>
          </cell>
        </row>
        <row r="2505">
          <cell r="C2505" t="str">
            <v>406-1a E</v>
          </cell>
        </row>
        <row r="2506">
          <cell r="C2506" t="str">
            <v>Geogrilla de Fibra de vidrio para Pavimentación y Repavimento</v>
          </cell>
        </row>
        <row r="2507">
          <cell r="C2507" t="str">
            <v>m2</v>
          </cell>
        </row>
        <row r="2580">
          <cell r="C2580" t="str">
            <v>309-6(4)E</v>
          </cell>
        </row>
        <row r="2582">
          <cell r="C2582" t="str">
            <v>m3-km</v>
          </cell>
        </row>
        <row r="2656">
          <cell r="C2656" t="str">
            <v>309-6(4)E</v>
          </cell>
        </row>
        <row r="2658">
          <cell r="C2658" t="str">
            <v>m3-km</v>
          </cell>
        </row>
        <row r="2731">
          <cell r="C2731" t="str">
            <v>301-3 (1)</v>
          </cell>
        </row>
        <row r="2732">
          <cell r="C2732" t="str">
            <v>Remoción de hormigón en losas</v>
          </cell>
        </row>
        <row r="2733">
          <cell r="C2733" t="str">
            <v>m3</v>
          </cell>
        </row>
        <row r="2807">
          <cell r="C2807" t="str">
            <v>301-3 (1)</v>
          </cell>
        </row>
        <row r="2808">
          <cell r="C2808" t="str">
            <v>Demolicion e hidrocompactación de losas de pavimento (Calzada pavimento rigido)</v>
          </cell>
        </row>
        <row r="2809">
          <cell r="C2809" t="str">
            <v>m3</v>
          </cell>
        </row>
        <row r="3185">
          <cell r="C3185" t="str">
            <v>405-8 (1)</v>
          </cell>
        </row>
        <row r="3186">
          <cell r="C3186" t="str">
            <v>Pavimento de hormigón de cemento Portland, 4.5Mpa. (Planta)  (Manual) Incl. Curador superficial y acabado</v>
          </cell>
        </row>
        <row r="3187">
          <cell r="C3187" t="str">
            <v>m3</v>
          </cell>
        </row>
        <row r="3260">
          <cell r="C3260" t="str">
            <v>309-6(4)E</v>
          </cell>
        </row>
        <row r="3262">
          <cell r="C3262" t="str">
            <v>m3-km</v>
          </cell>
        </row>
        <row r="3336">
          <cell r="C3336" t="str">
            <v>405-8 (2)</v>
          </cell>
        </row>
        <row r="3337">
          <cell r="C3337" t="str">
            <v>Acero de refuerzo en barras (pasadores acero liso D = 32 mm; corrugado, fy = 4200 kg/cm2)</v>
          </cell>
        </row>
        <row r="3338">
          <cell r="C3338" t="str">
            <v>Kg</v>
          </cell>
        </row>
        <row r="3486">
          <cell r="C3486" t="str">
            <v>405-8 (4)E</v>
          </cell>
        </row>
        <row r="3487">
          <cell r="C3487" t="str">
            <v>Juntas simuladas (4 X 4.5), Longitudinales y transversales (Corte y sello)</v>
          </cell>
        </row>
        <row r="3488">
          <cell r="C3488" t="str">
            <v>m</v>
          </cell>
        </row>
        <row r="3863">
          <cell r="C3863" t="str">
            <v>705-(1)ab</v>
          </cell>
        </row>
        <row r="3864">
          <cell r="C3864" t="str">
            <v>Marcas de pavimento (Pintura alto tráfico en base de agua)(Línea continua 15cm y línea discontinua 15cm)</v>
          </cell>
        </row>
        <row r="3865">
          <cell r="C3865" t="str">
            <v>m</v>
          </cell>
        </row>
        <row r="4392">
          <cell r="C4392" t="str">
            <v>705-(4)</v>
          </cell>
        </row>
        <row r="4393">
          <cell r="C4393" t="str">
            <v>Marcas Sobresalidas de pavimento (Unidireccionales)</v>
          </cell>
        </row>
        <row r="4394">
          <cell r="C4394" t="str">
            <v>u</v>
          </cell>
        </row>
        <row r="4467">
          <cell r="C4467" t="str">
            <v>705-(4)</v>
          </cell>
        </row>
        <row r="4468">
          <cell r="C4468" t="str">
            <v>Marcas Sobresalidas de pavimento (Bidireccionales)</v>
          </cell>
        </row>
        <row r="4469">
          <cell r="C4469" t="str">
            <v>u</v>
          </cell>
        </row>
        <row r="5296">
          <cell r="C5296" t="str">
            <v>708-5(1)y</v>
          </cell>
        </row>
        <row r="5297">
          <cell r="C5297" t="str">
            <v>Señales al Lado de la Carretera ( 1,00 x 2,40 ) mts</v>
          </cell>
        </row>
        <row r="5298">
          <cell r="C5298" t="str">
            <v>u</v>
          </cell>
        </row>
        <row r="5371">
          <cell r="C5371" t="str">
            <v>708-5(1)e</v>
          </cell>
        </row>
        <row r="5372">
          <cell r="C5372" t="str">
            <v>Señales al Lado de la Carretera ( 0.60 x 1,20 ) mts</v>
          </cell>
        </row>
        <row r="5373">
          <cell r="C5373" t="str">
            <v>u</v>
          </cell>
        </row>
        <row r="5446">
          <cell r="C5446" t="str">
            <v>710-1 E (f) </v>
          </cell>
        </row>
        <row r="5447">
          <cell r="C5447" t="str">
            <v>Conos de SeguridadD H= 0.60 MTS</v>
          </cell>
        </row>
        <row r="5448">
          <cell r="C5448" t="str">
            <v>u</v>
          </cell>
        </row>
        <row r="5596">
          <cell r="C5596" t="str">
            <v>709-4</v>
          </cell>
        </row>
        <row r="5597">
          <cell r="C5597" t="str">
            <v>Delineador con material reflectivo Balizas E=3",H=1,5m </v>
          </cell>
        </row>
        <row r="5598">
          <cell r="C5598" t="str">
            <v>u</v>
          </cell>
        </row>
        <row r="5896">
          <cell r="C5896" t="str">
            <v>MR-123E</v>
          </cell>
        </row>
        <row r="5897">
          <cell r="C5897" t="str">
            <v>Limpieza de alcantarillas</v>
          </cell>
        </row>
        <row r="5898">
          <cell r="C5898" t="str">
            <v>m3</v>
          </cell>
        </row>
        <row r="5972">
          <cell r="C5972" t="str">
            <v>503 (1)</v>
          </cell>
        </row>
        <row r="5973">
          <cell r="C5973" t="str">
            <v>Hormigón estructural de cemento Portland, Clase A, f'c=240 kg/cm2</v>
          </cell>
        </row>
        <row r="5974">
          <cell r="C5974" t="str">
            <v>m3</v>
          </cell>
        </row>
        <row r="6124">
          <cell r="C6124" t="str">
            <v>503(2)</v>
          </cell>
        </row>
        <row r="6125">
          <cell r="C6125" t="str">
            <v>Hormigón estructural de cemento portland, clase B f´c=210kg/cm2 para cabezales de alcantarilla</v>
          </cell>
        </row>
        <row r="6126">
          <cell r="C6126" t="str">
            <v>m3</v>
          </cell>
        </row>
        <row r="6199">
          <cell r="C6199" t="str">
            <v>503 (3)</v>
          </cell>
        </row>
        <row r="6200">
          <cell r="C6200" t="str">
            <v>Hormigón estructural de cemento Portland, Clase C, f'c=180 kg/cm2</v>
          </cell>
        </row>
        <row r="6201">
          <cell r="C6201" t="str">
            <v>m3</v>
          </cell>
        </row>
        <row r="6275">
          <cell r="C6275" t="str">
            <v>504 (1)</v>
          </cell>
        </row>
        <row r="6276">
          <cell r="C6276" t="str">
            <v>Acero de refuerzo en barras</v>
          </cell>
        </row>
        <row r="6277">
          <cell r="C6277" t="str">
            <v>Kg</v>
          </cell>
        </row>
        <row r="6350">
          <cell r="C6350" t="str">
            <v>301-3 (1)</v>
          </cell>
        </row>
        <row r="6351">
          <cell r="C6351" t="str">
            <v>Remoción de hormigón (Cabezales, Muros de Ala)</v>
          </cell>
        </row>
        <row r="6352">
          <cell r="C6352" t="str">
            <v>m3</v>
          </cell>
        </row>
        <row r="6426">
          <cell r="C6426" t="str">
            <v>307-2 (1)</v>
          </cell>
        </row>
        <row r="6427">
          <cell r="C6427" t="str">
            <v>Excavación y relleno para estructuras</v>
          </cell>
        </row>
        <row r="6428">
          <cell r="C6428" t="str">
            <v>m3</v>
          </cell>
        </row>
        <row r="6501">
          <cell r="C6501" t="str">
            <v>601-(1A)w</v>
          </cell>
        </row>
        <row r="6502">
          <cell r="C6502" t="str">
            <v>Tubería de Hormigón Armado D=48" (1200) mm</v>
          </cell>
        </row>
        <row r="6503">
          <cell r="C6503" t="str">
            <v>m</v>
          </cell>
        </row>
        <row r="6728">
          <cell r="C6728" t="str">
            <v>307-2 (1) E 1a</v>
          </cell>
        </row>
        <row r="6729">
          <cell r="C6729" t="str">
            <v>Excavación y relleno para estructuras (Zanja sub-drenes)</v>
          </cell>
        </row>
        <row r="6730">
          <cell r="C6730" t="str">
            <v>m3</v>
          </cell>
        </row>
        <row r="6803">
          <cell r="C6803" t="str">
            <v>606-1 (2)</v>
          </cell>
        </row>
        <row r="6804">
          <cell r="C6804" t="str">
            <v>Material filtrante (pasa 6" retiene 3")</v>
          </cell>
        </row>
        <row r="6805">
          <cell r="C6805" t="str">
            <v>m3</v>
          </cell>
        </row>
        <row r="6879">
          <cell r="C6879" t="str">
            <v>309-6(5)E</v>
          </cell>
        </row>
        <row r="6881">
          <cell r="C6881" t="str">
            <v>m3-km</v>
          </cell>
        </row>
        <row r="6954">
          <cell r="C6954" t="str">
            <v>309-6(5)E</v>
          </cell>
        </row>
        <row r="6956">
          <cell r="C6956" t="str">
            <v>m3-km</v>
          </cell>
        </row>
        <row r="7030">
          <cell r="C7030" t="str">
            <v>606-1 (1b)</v>
          </cell>
        </row>
        <row r="7031">
          <cell r="C7031" t="str">
            <v>Geotextil para subdrén, 1600 NT</v>
          </cell>
        </row>
        <row r="7032">
          <cell r="C7032" t="str">
            <v>m2</v>
          </cell>
        </row>
        <row r="7105">
          <cell r="C7105" t="str">
            <v>606-1 (1a)*</v>
          </cell>
        </row>
        <row r="7106">
          <cell r="C7106" t="str">
            <v>Tubería para subdrenes D = 200 mm  PVC  (Incl. Perforación)</v>
          </cell>
        </row>
        <row r="7107">
          <cell r="C7107" t="str">
            <v>m</v>
          </cell>
        </row>
        <row r="7332">
          <cell r="C7332" t="str">
            <v>307-3 (1)</v>
          </cell>
        </row>
        <row r="7333">
          <cell r="C7333" t="str">
            <v>Excavación para cunetas y encauzamientos (Manual)</v>
          </cell>
        </row>
        <row r="7334">
          <cell r="C7334" t="str">
            <v>m3</v>
          </cell>
        </row>
        <row r="7483">
          <cell r="C7483" t="str">
            <v>511-1 (4)d</v>
          </cell>
        </row>
        <row r="7484">
          <cell r="C7484" t="str">
            <v>Revestimiento de Hormigón Simple, f'c=210 kg/cm2 (Bordillos Cunetas, parterre  y canales)</v>
          </cell>
        </row>
        <row r="7485">
          <cell r="C7485" t="str">
            <v>m3</v>
          </cell>
        </row>
        <row r="7558">
          <cell r="C7558" t="str">
            <v>511-1 (4)</v>
          </cell>
        </row>
        <row r="7559">
          <cell r="C7559" t="str">
            <v>Revestimiento de Hormigón Simple, f'c=175 kg/cm2 (Cunetas de Coronación)</v>
          </cell>
        </row>
        <row r="7560">
          <cell r="C7560" t="str">
            <v>m3</v>
          </cell>
        </row>
        <row r="7633">
          <cell r="C7633" t="str">
            <v>508 (3) a</v>
          </cell>
        </row>
        <row r="7634">
          <cell r="C7634" t="str">
            <v>Gaviones</v>
          </cell>
        </row>
        <row r="7635">
          <cell r="C7635" t="str">
            <v>m3</v>
          </cell>
        </row>
        <row r="7709">
          <cell r="C7709" t="str">
            <v>309-6(8)E</v>
          </cell>
        </row>
        <row r="7711">
          <cell r="C7711" t="str">
            <v>m3-km</v>
          </cell>
        </row>
        <row r="7784">
          <cell r="C7784" t="str">
            <v>402-7 (2)</v>
          </cell>
        </row>
        <row r="7785">
          <cell r="C7785" t="str">
            <v>Geotextil (separador), 2000 NT</v>
          </cell>
        </row>
        <row r="7786">
          <cell r="C7786" t="str">
            <v>m2</v>
          </cell>
        </row>
        <row r="7860">
          <cell r="C7860" t="str">
            <v>402-7 (2)</v>
          </cell>
        </row>
        <row r="7861">
          <cell r="C7861" t="str">
            <v>Geotextil tejido T- 2400 (Separador)</v>
          </cell>
        </row>
        <row r="7862">
          <cell r="C7862" t="str">
            <v>m2</v>
          </cell>
        </row>
        <row r="7936">
          <cell r="C7936" t="str">
            <v>501 (6)a</v>
          </cell>
        </row>
        <row r="7937">
          <cell r="C7937" t="str">
            <v>Suministro de Tablestacado de Acero Estructural A36 Galvanizado  (espesor=6mm.)  tipo TB1</v>
          </cell>
        </row>
        <row r="7938">
          <cell r="C7938" t="str">
            <v>m2</v>
          </cell>
        </row>
        <row r="8012">
          <cell r="C8012" t="str">
            <v>501 (6)b</v>
          </cell>
        </row>
        <row r="8013">
          <cell r="C8013" t="str">
            <v>Suministro de Tablestacado de Acero Estructural A36 Galvanizado  (espesor=10mm.)  tipo TB1</v>
          </cell>
        </row>
        <row r="8014">
          <cell r="C8014" t="str">
            <v>m2</v>
          </cell>
        </row>
        <row r="8088">
          <cell r="C8088" t="str">
            <v>501 (15)</v>
          </cell>
        </row>
        <row r="8089">
          <cell r="C8089" t="str">
            <v>Hincado de Tablestacas de Acero Estructural</v>
          </cell>
        </row>
        <row r="8090">
          <cell r="C8090" t="str">
            <v>m2</v>
          </cell>
        </row>
        <row r="8165">
          <cell r="C8165" t="str">
            <v>508 - (2) a</v>
          </cell>
        </row>
        <row r="8166">
          <cell r="C8166" t="str">
            <v>Mampostería de piedra molón (Enrocado  (Hormigón Simple 40% + Piedra enrocado 60%)</v>
          </cell>
        </row>
        <row r="8167">
          <cell r="C8167" t="str">
            <v>m3</v>
          </cell>
        </row>
        <row r="8240">
          <cell r="C8240" t="str">
            <v>309-6(5)E</v>
          </cell>
        </row>
        <row r="8242">
          <cell r="C8242" t="str">
            <v>m3-km</v>
          </cell>
        </row>
        <row r="8391">
          <cell r="C8391" t="str">
            <v>MR-312.E</v>
          </cell>
        </row>
        <row r="8392">
          <cell r="C8392" t="str">
            <v>Limpieza de Derrubes a Mano</v>
          </cell>
        </row>
        <row r="8393">
          <cell r="C8393" t="str">
            <v>m3</v>
          </cell>
        </row>
        <row r="9071">
          <cell r="C9071" t="str">
            <v>310-(1) E</v>
          </cell>
        </row>
        <row r="9072">
          <cell r="C9072" t="str">
            <v>Escombrera (Disposición Final y Tratamiento Paisajístico de Zonas de Depósito)</v>
          </cell>
        </row>
        <row r="9073">
          <cell r="C9073" t="str">
            <v>m3</v>
          </cell>
        </row>
        <row r="9147">
          <cell r="C9147" t="str">
            <v>309-2(2)</v>
          </cell>
        </row>
        <row r="9149">
          <cell r="C9149" t="str">
            <v>m3-km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0"/>
  <sheetViews>
    <sheetView zoomScalePageLayoutView="0" workbookViewId="0" topLeftCell="A1">
      <selection activeCell="C43" sqref="C43"/>
    </sheetView>
  </sheetViews>
  <sheetFormatPr defaultColWidth="11.421875" defaultRowHeight="15"/>
  <cols>
    <col min="1" max="2" width="11.421875" style="84" customWidth="1"/>
    <col min="3" max="3" width="18.8515625" style="84" customWidth="1"/>
    <col min="4" max="6" width="11.421875" style="84" customWidth="1"/>
    <col min="7" max="7" width="15.421875" style="84" bestFit="1" customWidth="1"/>
    <col min="8" max="16384" width="11.421875" style="84" customWidth="1"/>
  </cols>
  <sheetData>
    <row r="3" spans="2:8" ht="15.75">
      <c r="B3" s="85"/>
      <c r="C3" s="86" t="s">
        <v>76</v>
      </c>
      <c r="D3" s="87" t="s">
        <v>77</v>
      </c>
      <c r="E3" s="88"/>
      <c r="F3" s="89"/>
      <c r="G3" s="89"/>
      <c r="H3" s="89"/>
    </row>
    <row r="4" spans="2:8" ht="15.75">
      <c r="B4" s="85"/>
      <c r="C4" s="90" t="s">
        <v>78</v>
      </c>
      <c r="D4" s="91" t="s">
        <v>366</v>
      </c>
      <c r="E4" s="92"/>
      <c r="F4" s="92"/>
      <c r="G4" s="92"/>
      <c r="H4" s="92"/>
    </row>
    <row r="5" spans="2:8" ht="15.75">
      <c r="B5" s="85"/>
      <c r="C5" s="86" t="s">
        <v>79</v>
      </c>
      <c r="D5" s="91" t="s">
        <v>80</v>
      </c>
      <c r="E5" s="92"/>
      <c r="F5" s="92"/>
      <c r="G5" s="92"/>
      <c r="H5" s="92"/>
    </row>
    <row r="6" spans="2:8" ht="15.75">
      <c r="B6" s="85"/>
      <c r="C6" s="86" t="s">
        <v>81</v>
      </c>
      <c r="D6" s="87" t="s">
        <v>82</v>
      </c>
      <c r="E6" s="88"/>
      <c r="F6" s="89"/>
      <c r="G6" s="89"/>
      <c r="H6" s="89"/>
    </row>
    <row r="7" spans="2:8" ht="15.75">
      <c r="B7" s="85"/>
      <c r="C7" s="86" t="s">
        <v>83</v>
      </c>
      <c r="D7" s="87" t="s">
        <v>84</v>
      </c>
      <c r="E7" s="88"/>
      <c r="F7" s="89"/>
      <c r="G7" s="89"/>
      <c r="H7" s="93">
        <v>2915313.99</v>
      </c>
    </row>
    <row r="8" spans="2:8" ht="15.75">
      <c r="B8" s="85"/>
      <c r="C8" s="86" t="s">
        <v>85</v>
      </c>
      <c r="D8" s="87" t="s">
        <v>369</v>
      </c>
      <c r="E8" s="88"/>
      <c r="F8" s="89"/>
      <c r="G8" s="94">
        <v>42993</v>
      </c>
      <c r="H8" s="89"/>
    </row>
    <row r="9" spans="2:8" ht="13.5" customHeight="1">
      <c r="B9" s="95"/>
      <c r="C9" s="96" t="s">
        <v>86</v>
      </c>
      <c r="D9" s="97" t="s">
        <v>122</v>
      </c>
      <c r="E9" s="98"/>
      <c r="F9" s="98"/>
      <c r="G9" s="98"/>
      <c r="H9" s="98"/>
    </row>
    <row r="10" spans="3:4" ht="15.75">
      <c r="C10" s="86" t="s">
        <v>111</v>
      </c>
      <c r="D10" s="87" t="s">
        <v>370</v>
      </c>
    </row>
    <row r="14" spans="5:8" ht="15">
      <c r="E14" s="418" t="s">
        <v>108</v>
      </c>
      <c r="F14" s="418"/>
      <c r="G14" s="418"/>
      <c r="H14" s="418"/>
    </row>
    <row r="15" spans="5:8" ht="15">
      <c r="E15" s="419" t="s">
        <v>365</v>
      </c>
      <c r="F15" s="419"/>
      <c r="G15" s="419"/>
      <c r="H15" s="419"/>
    </row>
    <row r="16" spans="5:8" ht="15">
      <c r="E16" s="420" t="s">
        <v>109</v>
      </c>
      <c r="F16" s="420"/>
      <c r="G16" s="420"/>
      <c r="H16" s="420"/>
    </row>
    <row r="21" spans="4:5" ht="12.75">
      <c r="D21" s="98" t="s">
        <v>0</v>
      </c>
      <c r="E21" s="98" t="s">
        <v>112</v>
      </c>
    </row>
    <row r="22" spans="3:5" ht="12.75">
      <c r="C22" s="84" t="s">
        <v>113</v>
      </c>
      <c r="D22" s="99">
        <v>10</v>
      </c>
      <c r="E22" s="84">
        <v>0.00015</v>
      </c>
    </row>
    <row r="23" spans="3:5" ht="12.75">
      <c r="C23" s="84" t="s">
        <v>114</v>
      </c>
      <c r="D23" s="99">
        <f>+'[7]PRESUPUESTO TOTAL'!D173</f>
        <v>150</v>
      </c>
      <c r="E23" s="84">
        <v>0.22</v>
      </c>
    </row>
    <row r="24" spans="3:5" ht="12.75">
      <c r="C24" s="84" t="s">
        <v>115</v>
      </c>
      <c r="D24" s="99">
        <f>+'[7]PRESUPUESTO TOTAL'!D173</f>
        <v>150</v>
      </c>
      <c r="E24" s="84">
        <v>0.22</v>
      </c>
    </row>
    <row r="25" spans="3:5" ht="12.75">
      <c r="C25" s="84" t="s">
        <v>116</v>
      </c>
      <c r="D25" s="99">
        <f>+'[7]PRESUPUESTO TOTAL'!D173</f>
        <v>150</v>
      </c>
      <c r="E25" s="84">
        <v>0.24</v>
      </c>
    </row>
    <row r="26" spans="3:5" ht="12.75">
      <c r="C26" s="84" t="s">
        <v>117</v>
      </c>
      <c r="D26" s="99">
        <f>+'[7]PRESUPUESTO TOTAL'!D173</f>
        <v>150</v>
      </c>
      <c r="E26" s="84">
        <v>0.23</v>
      </c>
    </row>
    <row r="27" spans="3:5" ht="12.75">
      <c r="C27" s="84" t="s">
        <v>118</v>
      </c>
      <c r="D27" s="99">
        <f>+'[7]PRESUPUESTO TOTAL'!D173</f>
        <v>150</v>
      </c>
      <c r="E27" s="84">
        <v>0.22</v>
      </c>
    </row>
    <row r="28" spans="3:5" ht="12.75">
      <c r="C28" s="84" t="s">
        <v>119</v>
      </c>
      <c r="D28" s="100">
        <v>310</v>
      </c>
      <c r="E28" s="84">
        <v>0.0001</v>
      </c>
    </row>
    <row r="29" spans="3:5" ht="12.75">
      <c r="C29" s="84" t="s">
        <v>120</v>
      </c>
      <c r="D29" s="100">
        <v>30</v>
      </c>
      <c r="E29" s="101">
        <v>0.2</v>
      </c>
    </row>
    <row r="30" spans="3:5" ht="12.75">
      <c r="C30" s="84" t="s">
        <v>121</v>
      </c>
      <c r="D30" s="99">
        <v>10</v>
      </c>
      <c r="E30" s="84">
        <v>0.00015</v>
      </c>
    </row>
  </sheetData>
  <sheetProtection/>
  <mergeCells count="3">
    <mergeCell ref="E14:H14"/>
    <mergeCell ref="E15:H15"/>
    <mergeCell ref="E16:H1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42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81.28125" style="157" customWidth="1"/>
    <col min="4" max="4" width="10.140625" style="157" customWidth="1"/>
    <col min="5" max="5" width="21.140625" style="157" customWidth="1"/>
    <col min="6" max="6" width="26.421875" style="157" customWidth="1"/>
    <col min="7" max="7" width="22.42187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367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213</v>
      </c>
      <c r="D15" s="179"/>
      <c r="E15" s="180"/>
      <c r="F15" s="180"/>
      <c r="G15" s="181"/>
    </row>
    <row r="16" spans="1:7" ht="17.25">
      <c r="A16" s="176"/>
      <c r="B16" s="326" t="str">
        <f>+'[8]APU '!$C$6426</f>
        <v>307-2 (1)</v>
      </c>
      <c r="C16" s="211" t="str">
        <f>+'[8]APU '!$C$6427</f>
        <v>Excavación y relleno para estructuras</v>
      </c>
      <c r="D16" s="212" t="str">
        <f>+'[8]APU '!$C$6428</f>
        <v>m3</v>
      </c>
      <c r="E16" s="213">
        <v>160</v>
      </c>
      <c r="F16" s="386"/>
      <c r="G16" s="215">
        <f>+ROUND(E16*F16,2)</f>
        <v>0</v>
      </c>
    </row>
    <row r="17" spans="1:7" ht="17.25">
      <c r="A17" s="176"/>
      <c r="B17" s="326" t="str">
        <f>+'[8]APU '!$C$7633</f>
        <v>508 (3) a</v>
      </c>
      <c r="C17" s="211" t="str">
        <f>+'[8]APU '!$C$7634</f>
        <v>Gaviones</v>
      </c>
      <c r="D17" s="212" t="str">
        <f>+'[8]APU '!$C$7635</f>
        <v>m3</v>
      </c>
      <c r="E17" s="213">
        <v>200</v>
      </c>
      <c r="F17" s="386"/>
      <c r="G17" s="215">
        <f aca="true" t="shared" si="0" ref="G17:G25">+ROUND(E17*F17,2)</f>
        <v>0</v>
      </c>
    </row>
    <row r="18" spans="1:7" ht="34.5">
      <c r="A18" s="176"/>
      <c r="B18" s="326" t="str">
        <f>+'[8]APU '!$C$7709</f>
        <v>309-6(8)E</v>
      </c>
      <c r="C18" s="211" t="s">
        <v>214</v>
      </c>
      <c r="D18" s="212" t="str">
        <f>+'[8]APU '!$C$7711</f>
        <v>m3-km</v>
      </c>
      <c r="E18" s="213">
        <f>+E17*117</f>
        <v>23400</v>
      </c>
      <c r="F18" s="386"/>
      <c r="G18" s="215">
        <f t="shared" si="0"/>
        <v>0</v>
      </c>
    </row>
    <row r="19" spans="1:7" ht="17.25">
      <c r="A19" s="176"/>
      <c r="B19" s="326" t="str">
        <f>+'[8]APU '!$C$539</f>
        <v>304-1 (2)</v>
      </c>
      <c r="C19" s="211" t="str">
        <f>+'[8]APU '!$C$540</f>
        <v>Material de préstamo importado</v>
      </c>
      <c r="D19" s="212" t="str">
        <f>+'[8]APU '!$C$541</f>
        <v>m3</v>
      </c>
      <c r="E19" s="213">
        <v>1140</v>
      </c>
      <c r="F19" s="386"/>
      <c r="G19" s="215">
        <f t="shared" si="0"/>
        <v>0</v>
      </c>
    </row>
    <row r="20" spans="1:7" ht="34.5">
      <c r="A20" s="176"/>
      <c r="B20" s="210" t="str">
        <f>+'[8]APU '!$C$614</f>
        <v>309-4(2)</v>
      </c>
      <c r="C20" s="211" t="s">
        <v>211</v>
      </c>
      <c r="D20" s="212" t="str">
        <f>+'[8]APU '!$C$616</f>
        <v>m3-km</v>
      </c>
      <c r="E20" s="213">
        <f>+E19*9</f>
        <v>10260</v>
      </c>
      <c r="F20" s="386"/>
      <c r="G20" s="215">
        <f t="shared" si="0"/>
        <v>0</v>
      </c>
    </row>
    <row r="21" spans="1:7" ht="17.25">
      <c r="A21" s="176"/>
      <c r="B21" s="326" t="str">
        <f>+'[8]APU '!$C$7332</f>
        <v>307-3 (1)</v>
      </c>
      <c r="C21" s="211" t="str">
        <f>+'[8]APU '!$C$7333</f>
        <v>Excavación para cunetas y encauzamientos (Manual)</v>
      </c>
      <c r="D21" s="212" t="str">
        <f>+'[8]APU '!$C$7334</f>
        <v>m3</v>
      </c>
      <c r="E21" s="213">
        <v>15</v>
      </c>
      <c r="F21" s="386"/>
      <c r="G21" s="215">
        <f t="shared" si="0"/>
        <v>0</v>
      </c>
    </row>
    <row r="22" spans="1:7" ht="34.5">
      <c r="A22" s="176"/>
      <c r="B22" s="326" t="str">
        <f>+'[8]APU '!$C$7483</f>
        <v>511-1 (4)d</v>
      </c>
      <c r="C22" s="211" t="str">
        <f>+'[8]APU '!$C$7484</f>
        <v>Revestimiento de Hormigón Simple, f'c=210 kg/cm2 (Bordillos Cunetas, parterre  y canales)</v>
      </c>
      <c r="D22" s="212" t="str">
        <f>+'[8]APU '!$C$7485</f>
        <v>m3</v>
      </c>
      <c r="E22" s="213">
        <v>10</v>
      </c>
      <c r="F22" s="386"/>
      <c r="G22" s="215">
        <f t="shared" si="0"/>
        <v>0</v>
      </c>
    </row>
    <row r="23" spans="1:7" ht="17.25">
      <c r="A23" s="176"/>
      <c r="B23" s="326" t="str">
        <f>+'[8]APU '!$C$7784</f>
        <v>402-7 (2)</v>
      </c>
      <c r="C23" s="211" t="str">
        <f>+'[8]APU '!$C$7785</f>
        <v>Geotextil (separador), 2000 NT</v>
      </c>
      <c r="D23" s="212" t="str">
        <f>+'[8]APU '!$C$7786</f>
        <v>m2</v>
      </c>
      <c r="E23" s="213">
        <v>450</v>
      </c>
      <c r="F23" s="386"/>
      <c r="G23" s="215">
        <f t="shared" si="0"/>
        <v>0</v>
      </c>
    </row>
    <row r="24" spans="1:7" ht="23.25" customHeight="1">
      <c r="A24" s="176"/>
      <c r="B24" s="326" t="str">
        <f>+'[8]APU '!$C$9071</f>
        <v>310-(1) E</v>
      </c>
      <c r="C24" s="211" t="str">
        <f>+'[8]APU '!$C$9072</f>
        <v>Escombrera (Disposición Final y Tratamiento Paisajístico de Zonas de Depósito)</v>
      </c>
      <c r="D24" s="212" t="str">
        <f>+'[8]APU '!$C$9073</f>
        <v>m3</v>
      </c>
      <c r="E24" s="213"/>
      <c r="F24" s="214"/>
      <c r="G24" s="215">
        <f t="shared" si="0"/>
        <v>0</v>
      </c>
    </row>
    <row r="25" spans="1:7" ht="34.5">
      <c r="A25" s="176"/>
      <c r="B25" s="326" t="str">
        <f>+'[8]APU '!$C$9147</f>
        <v>309-2(2)</v>
      </c>
      <c r="C25" s="211" t="s">
        <v>413</v>
      </c>
      <c r="D25" s="212" t="str">
        <f>+'[8]APU '!$C$9149</f>
        <v>m3-km</v>
      </c>
      <c r="E25" s="213">
        <v>315</v>
      </c>
      <c r="F25" s="386"/>
      <c r="G25" s="215">
        <f t="shared" si="0"/>
        <v>0</v>
      </c>
    </row>
    <row r="26" spans="1:7" s="182" customFormat="1" ht="9.75" customHeight="1" thickBot="1">
      <c r="A26" s="259"/>
      <c r="B26" s="187"/>
      <c r="C26" s="188"/>
      <c r="D26" s="189"/>
      <c r="E26" s="190"/>
      <c r="F26" s="191"/>
      <c r="G26" s="192">
        <v>0</v>
      </c>
    </row>
    <row r="27" spans="1:7" ht="19.5" thickBot="1">
      <c r="A27" s="193"/>
      <c r="B27" s="194"/>
      <c r="C27" s="195"/>
      <c r="D27" s="196"/>
      <c r="E27" s="197"/>
      <c r="F27" s="255" t="s">
        <v>104</v>
      </c>
      <c r="G27" s="390"/>
    </row>
    <row r="28" spans="1:7" ht="20.25">
      <c r="A28" s="194"/>
      <c r="B28" s="201"/>
      <c r="C28" s="202"/>
      <c r="D28" s="202"/>
      <c r="E28" s="202"/>
      <c r="F28" s="203"/>
      <c r="G28" s="203"/>
    </row>
    <row r="29" spans="1:7" ht="9" customHeight="1">
      <c r="A29" s="194"/>
      <c r="B29" s="202"/>
      <c r="C29" s="202"/>
      <c r="D29" s="202"/>
      <c r="E29" s="202"/>
      <c r="F29" s="203"/>
      <c r="G29" s="203"/>
    </row>
    <row r="30" spans="1:7" ht="17.25" customHeight="1">
      <c r="A30" s="194"/>
      <c r="B30" s="439"/>
      <c r="C30" s="439"/>
      <c r="D30" s="439"/>
      <c r="E30" s="439"/>
      <c r="F30" s="439"/>
      <c r="G30" s="439"/>
    </row>
    <row r="31" spans="1:7" ht="17.25">
      <c r="A31" s="194"/>
      <c r="B31" s="194"/>
      <c r="C31" s="204"/>
      <c r="D31" s="205"/>
      <c r="E31" s="206"/>
      <c r="F31" s="206"/>
      <c r="G31" s="198"/>
    </row>
    <row r="32" spans="1:7" ht="17.25">
      <c r="A32" s="194"/>
      <c r="B32" s="194"/>
      <c r="D32" s="196"/>
      <c r="E32" s="169"/>
      <c r="F32" s="169"/>
      <c r="G32" s="207"/>
    </row>
    <row r="33" spans="1:7" ht="17.25">
      <c r="A33" s="194"/>
      <c r="B33" s="194"/>
      <c r="C33" s="195"/>
      <c r="D33" s="196"/>
      <c r="E33" s="169"/>
      <c r="F33" s="169"/>
      <c r="G33" s="208"/>
    </row>
    <row r="34" spans="1:7" ht="17.25">
      <c r="A34" s="194"/>
      <c r="B34" s="194"/>
      <c r="D34" s="196"/>
      <c r="E34" s="169"/>
      <c r="F34" s="169"/>
      <c r="G34" s="207"/>
    </row>
    <row r="37" ht="16.5">
      <c r="C37" s="195"/>
    </row>
    <row r="38" spans="3:6" ht="16.5">
      <c r="C38" s="196"/>
      <c r="D38" s="430"/>
      <c r="E38" s="430"/>
      <c r="F38" s="430"/>
    </row>
    <row r="39" spans="3:6" ht="16.5">
      <c r="C39" s="209"/>
      <c r="D39" s="431"/>
      <c r="E39" s="431"/>
      <c r="F39" s="431"/>
    </row>
    <row r="40" spans="3:6" ht="16.5">
      <c r="C40" s="209"/>
      <c r="D40" s="431"/>
      <c r="E40" s="431"/>
      <c r="F40" s="431"/>
    </row>
    <row r="42" ht="17.25" customHeight="1">
      <c r="G42" s="198"/>
    </row>
  </sheetData>
  <sheetProtection/>
  <mergeCells count="9">
    <mergeCell ref="B30:G30"/>
    <mergeCell ref="D38:F38"/>
    <mergeCell ref="D39:F39"/>
    <mergeCell ref="D40:F40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6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63.421875" style="157" customWidth="1"/>
    <col min="4" max="4" width="10.140625" style="157" customWidth="1"/>
    <col min="5" max="5" width="21.140625" style="157" customWidth="1"/>
    <col min="6" max="6" width="26.421875" style="157" customWidth="1"/>
    <col min="7" max="7" width="22.421875" style="157" customWidth="1"/>
    <col min="8" max="10" width="11.421875" style="157" customWidth="1"/>
    <col min="11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367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215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20</v>
      </c>
      <c r="F16" s="381"/>
      <c r="G16" s="215"/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300</v>
      </c>
      <c r="F17" s="343"/>
      <c r="G17" s="215"/>
    </row>
    <row r="18" spans="1:7" ht="17.25">
      <c r="A18" s="176"/>
      <c r="B18" s="326" t="str">
        <f>+'[8]APU '!$C$1672</f>
        <v>511-1 (1)a</v>
      </c>
      <c r="C18" s="211" t="str">
        <f>+'[8]APU '!$C$1673</f>
        <v>Escollera de Piedra Seleccionada (100-150)cm</v>
      </c>
      <c r="D18" s="212" t="str">
        <f>+'[8]APU '!$C$1674</f>
        <v>m3</v>
      </c>
      <c r="E18" s="213">
        <v>200</v>
      </c>
      <c r="F18" s="343"/>
      <c r="G18" s="215"/>
    </row>
    <row r="19" spans="1:7" ht="34.5">
      <c r="A19" s="176"/>
      <c r="B19" s="326" t="str">
        <f>+'[8]APU '!$C$1748</f>
        <v>309-6(8)E</v>
      </c>
      <c r="C19" s="211" t="s">
        <v>218</v>
      </c>
      <c r="D19" s="212" t="str">
        <f>+'[8]APU '!$C$1750</f>
        <v>m3-km</v>
      </c>
      <c r="E19" s="213">
        <f>+E18*106</f>
        <v>21200</v>
      </c>
      <c r="F19" s="343"/>
      <c r="G19" s="215"/>
    </row>
    <row r="20" spans="1:7" ht="34.5">
      <c r="A20" s="176"/>
      <c r="B20" s="326" t="str">
        <f>+'[8]APU '!$C$992</f>
        <v>402-4 (1)</v>
      </c>
      <c r="C20" s="211" t="str">
        <f>+'[8]APU '!$C$993</f>
        <v>Estabilización con material Pétreo (Pedraplen (Piedra bola 25-30cm))</v>
      </c>
      <c r="D20" s="212" t="str">
        <f>+'[8]APU '!$C$994</f>
        <v>m3</v>
      </c>
      <c r="E20" s="213">
        <v>170</v>
      </c>
      <c r="F20" s="343"/>
      <c r="G20" s="215"/>
    </row>
    <row r="21" spans="1:7" ht="34.5">
      <c r="A21" s="176"/>
      <c r="B21" s="326" t="str">
        <f>+'[8]APU '!$C$1068</f>
        <v>309-6(5)E</v>
      </c>
      <c r="C21" s="211" t="s">
        <v>219</v>
      </c>
      <c r="D21" s="212" t="str">
        <f>+'[8]APU '!$C$1070</f>
        <v>m3-km</v>
      </c>
      <c r="E21" s="213">
        <f>+E20*106</f>
        <v>18020</v>
      </c>
      <c r="F21" s="343"/>
      <c r="G21" s="215"/>
    </row>
    <row r="22" spans="1:7" ht="24.75" customHeight="1">
      <c r="A22" s="176"/>
      <c r="B22" s="326" t="str">
        <f>+'[8]APU '!$C$7784</f>
        <v>402-7 (2)</v>
      </c>
      <c r="C22" s="211" t="str">
        <f>+'[8]APU '!$C$7785</f>
        <v>Geotextil (separador), 2000 NT</v>
      </c>
      <c r="D22" s="212" t="s">
        <v>28</v>
      </c>
      <c r="E22" s="213">
        <v>230</v>
      </c>
      <c r="F22" s="343"/>
      <c r="G22" s="215"/>
    </row>
    <row r="23" spans="1:7" ht="25.5" customHeight="1">
      <c r="A23" s="176"/>
      <c r="B23" s="326" t="str">
        <f>+'[8]APU '!$C$539</f>
        <v>304-1 (2)</v>
      </c>
      <c r="C23" s="211" t="str">
        <f>+'[8]APU '!$C$540</f>
        <v>Material de préstamo importado</v>
      </c>
      <c r="D23" s="212" t="s">
        <v>6</v>
      </c>
      <c r="E23" s="213">
        <v>50</v>
      </c>
      <c r="F23" s="343"/>
      <c r="G23" s="215"/>
    </row>
    <row r="24" spans="1:7" ht="34.5">
      <c r="A24" s="176"/>
      <c r="B24" s="210" t="str">
        <f>+'[8]APU '!$C$690</f>
        <v>309-4(2)</v>
      </c>
      <c r="C24" s="211" t="s">
        <v>216</v>
      </c>
      <c r="D24" s="212" t="str">
        <f>+'[8]APU '!$C$692</f>
        <v>m3-km</v>
      </c>
      <c r="E24" s="213">
        <f>+E23*20</f>
        <v>1000</v>
      </c>
      <c r="F24" s="343"/>
      <c r="G24" s="215"/>
    </row>
    <row r="25" spans="1:7" ht="17.25">
      <c r="A25" s="176"/>
      <c r="B25" s="326" t="str">
        <f>+'[8]APU '!$C$766</f>
        <v>402-2 (1)</v>
      </c>
      <c r="C25" s="211" t="str">
        <f>+'[8]APU '!$C$767</f>
        <v>Mejoramiento de la subrasante con suelo seleccionado</v>
      </c>
      <c r="D25" s="212" t="str">
        <f>+'[8]APU '!$C$768</f>
        <v>m3</v>
      </c>
      <c r="E25" s="213">
        <v>50</v>
      </c>
      <c r="F25" s="343"/>
      <c r="G25" s="215"/>
    </row>
    <row r="26" spans="1:7" ht="17.25">
      <c r="A26" s="176"/>
      <c r="B26" s="326" t="str">
        <f>+'[8]APU '!$C$841</f>
        <v>403-1 a</v>
      </c>
      <c r="C26" s="211" t="str">
        <f>+'[8]APU '!$C$842</f>
        <v>Sub-base Clase 1</v>
      </c>
      <c r="D26" s="212" t="str">
        <f>+'[8]APU '!$C$843</f>
        <v>m3</v>
      </c>
      <c r="E26" s="213">
        <v>30</v>
      </c>
      <c r="F26" s="343"/>
      <c r="G26" s="215"/>
    </row>
    <row r="27" spans="1:7" ht="17.25">
      <c r="A27" s="176"/>
      <c r="B27" s="326" t="str">
        <f>+'[8]APU '!$C$917</f>
        <v>404-1 a</v>
      </c>
      <c r="C27" s="211" t="str">
        <f>+'[8]APU '!$C$918</f>
        <v>Base, Clase 1</v>
      </c>
      <c r="D27" s="212" t="str">
        <f>+'[8]APU '!$C$919</f>
        <v>m3</v>
      </c>
      <c r="E27" s="213">
        <v>25</v>
      </c>
      <c r="F27" s="343"/>
      <c r="G27" s="215"/>
    </row>
    <row r="28" spans="1:7" ht="32.25" customHeight="1">
      <c r="A28" s="176"/>
      <c r="B28" s="326" t="str">
        <f>+'[8]APU '!$C$1068</f>
        <v>309-6(5)E</v>
      </c>
      <c r="C28" s="211" t="s">
        <v>414</v>
      </c>
      <c r="D28" s="212" t="str">
        <f>+'[8]APU '!$C$1070</f>
        <v>m3-km</v>
      </c>
      <c r="E28" s="213">
        <f>+E25*116</f>
        <v>5800</v>
      </c>
      <c r="F28" s="343"/>
      <c r="G28" s="215"/>
    </row>
    <row r="29" spans="1:7" ht="35.25" customHeight="1">
      <c r="A29" s="176"/>
      <c r="B29" s="326" t="str">
        <f>+'[8]APU '!$C$1143</f>
        <v>309-6(5)E</v>
      </c>
      <c r="C29" s="211" t="s">
        <v>415</v>
      </c>
      <c r="D29" s="212" t="str">
        <f>+'[8]APU '!$C$1145</f>
        <v>m3-km</v>
      </c>
      <c r="E29" s="213">
        <f>+E26*116</f>
        <v>3480</v>
      </c>
      <c r="F29" s="343"/>
      <c r="G29" s="215"/>
    </row>
    <row r="30" spans="1:7" ht="32.25" customHeight="1">
      <c r="A30" s="176"/>
      <c r="B30" s="326" t="str">
        <f>+'[8]APU '!$C$1218</f>
        <v>309-6(5)E</v>
      </c>
      <c r="C30" s="211" t="s">
        <v>416</v>
      </c>
      <c r="D30" s="212" t="str">
        <f>+'[8]APU '!$C$1220</f>
        <v>m3-km</v>
      </c>
      <c r="E30" s="213">
        <f>+E27*116</f>
        <v>2900</v>
      </c>
      <c r="F30" s="343"/>
      <c r="G30" s="215"/>
    </row>
    <row r="31" spans="1:7" ht="34.5">
      <c r="A31" s="176"/>
      <c r="B31" s="326" t="str">
        <f>+'[8]APU '!$C$3185</f>
        <v>405-8 (1)</v>
      </c>
      <c r="C31" s="211" t="str">
        <f>+'[8]APU '!$C$3186</f>
        <v>Pavimento de hormigón de cemento Portland, 4.5Mpa. (Planta)  (Manual) Incl. Curador superficial y acabado</v>
      </c>
      <c r="D31" s="212" t="str">
        <f>+'[8]APU '!$C$3187</f>
        <v>m3</v>
      </c>
      <c r="E31" s="213">
        <v>20</v>
      </c>
      <c r="F31" s="343"/>
      <c r="G31" s="215"/>
    </row>
    <row r="32" spans="1:7" ht="34.5">
      <c r="A32" s="176"/>
      <c r="B32" s="326" t="str">
        <f>+'[8]APU '!$C$3260</f>
        <v>309-6(4)E</v>
      </c>
      <c r="C32" s="211" t="s">
        <v>220</v>
      </c>
      <c r="D32" s="212" t="str">
        <f>+'[8]APU '!$C$3262</f>
        <v>m3-km</v>
      </c>
      <c r="E32" s="213">
        <f>+E31*149</f>
        <v>2980</v>
      </c>
      <c r="F32" s="214"/>
      <c r="G32" s="215"/>
    </row>
    <row r="33" spans="1:7" ht="34.5">
      <c r="A33" s="176"/>
      <c r="B33" s="326" t="str">
        <f>+'[8]APU '!$C$3336</f>
        <v>405-8 (2)</v>
      </c>
      <c r="C33" s="211" t="str">
        <f>+'[8]APU '!$C$3337</f>
        <v>Acero de refuerzo en barras (pasadores acero liso D = 32 mm; corrugado, fy = 4200 kg/cm2)</v>
      </c>
      <c r="D33" s="212" t="str">
        <f>+'[8]APU '!$C$3338</f>
        <v>Kg</v>
      </c>
      <c r="E33" s="213">
        <v>260</v>
      </c>
      <c r="F33" s="343"/>
      <c r="G33" s="215"/>
    </row>
    <row r="34" spans="1:7" ht="34.5">
      <c r="A34" s="176"/>
      <c r="B34" s="326" t="str">
        <f>+'[8]APU '!$C$3486</f>
        <v>405-8 (4)E</v>
      </c>
      <c r="C34" s="211" t="str">
        <f>+'[8]APU '!$C$3487</f>
        <v>Juntas simuladas (4 X 4.5), Longitudinales y transversales (Corte y sello)</v>
      </c>
      <c r="D34" s="212" t="str">
        <f>+'[8]APU '!$C$3488</f>
        <v>m</v>
      </c>
      <c r="E34" s="213">
        <v>300</v>
      </c>
      <c r="F34" s="343"/>
      <c r="G34" s="215"/>
    </row>
    <row r="35" spans="1:7" ht="34.5">
      <c r="A35" s="176"/>
      <c r="B35" s="326" t="str">
        <f>+'[8]APU '!$C$7483</f>
        <v>511-1 (4)d</v>
      </c>
      <c r="C35" s="211" t="str">
        <f>+'[8]APU '!$C$7484</f>
        <v>Revestimiento de Hormigón Simple, f'c=210 kg/cm2 (Bordillos Cunetas, parterre  y canales)</v>
      </c>
      <c r="D35" s="212" t="str">
        <f>+'[8]APU '!$C$7485</f>
        <v>m3</v>
      </c>
      <c r="E35" s="213">
        <v>5</v>
      </c>
      <c r="F35" s="343"/>
      <c r="G35" s="215"/>
    </row>
    <row r="36" spans="1:7" ht="34.5">
      <c r="A36" s="176"/>
      <c r="B36" s="326" t="str">
        <f>+'[8]APU '!$C$8165</f>
        <v>508 - (2) a</v>
      </c>
      <c r="C36" s="211" t="str">
        <f>+'[8]APU '!$C$8166</f>
        <v>Mampostería de piedra molón (Enrocado  (Hormigón Simple 40% + Piedra enrocado 60%)</v>
      </c>
      <c r="D36" s="212" t="str">
        <f>+'[8]APU '!$C$8167</f>
        <v>m3</v>
      </c>
      <c r="E36" s="213">
        <v>50</v>
      </c>
      <c r="F36" s="343"/>
      <c r="G36" s="215"/>
    </row>
    <row r="37" spans="1:7" ht="34.5" customHeight="1">
      <c r="A37" s="176"/>
      <c r="B37" s="326" t="str">
        <f>+'[8]APU '!$C$8240</f>
        <v>309-6(5)E</v>
      </c>
      <c r="C37" s="211" t="s">
        <v>217</v>
      </c>
      <c r="D37" s="212" t="str">
        <f>+'[8]APU '!$C$8242</f>
        <v>m3-km</v>
      </c>
      <c r="E37" s="213"/>
      <c r="F37" s="214"/>
      <c r="G37" s="215"/>
    </row>
    <row r="38" spans="1:7" ht="36" customHeight="1">
      <c r="A38" s="176"/>
      <c r="B38" s="326" t="str">
        <f>+'[8]APU '!$C$9071</f>
        <v>310-(1) E</v>
      </c>
      <c r="C38" s="211" t="str">
        <f>+'[8]APU '!$C$9072</f>
        <v>Escombrera (Disposición Final y Tratamiento Paisajístico de Zonas de Depósito)</v>
      </c>
      <c r="D38" s="212" t="str">
        <f>+'[8]APU '!$C$9073</f>
        <v>m3</v>
      </c>
      <c r="E38" s="213"/>
      <c r="F38" s="214"/>
      <c r="G38" s="215"/>
    </row>
    <row r="39" spans="1:7" ht="34.5">
      <c r="A39" s="176"/>
      <c r="B39" s="326" t="str">
        <f>+'[8]APU '!$C$9147</f>
        <v>309-2(2)</v>
      </c>
      <c r="C39" s="211" t="s">
        <v>402</v>
      </c>
      <c r="D39" s="212" t="str">
        <f>+'[8]APU '!$C$9149</f>
        <v>m3-km</v>
      </c>
      <c r="E39" s="213">
        <f>+E17*5</f>
        <v>1500</v>
      </c>
      <c r="F39" s="343"/>
      <c r="G39" s="215"/>
    </row>
    <row r="40" spans="1:7" s="182" customFormat="1" ht="9.75" customHeight="1" thickBot="1">
      <c r="A40" s="259"/>
      <c r="B40" s="187"/>
      <c r="C40" s="188"/>
      <c r="D40" s="189"/>
      <c r="E40" s="190"/>
      <c r="F40" s="248"/>
      <c r="G40" s="249">
        <v>0</v>
      </c>
    </row>
    <row r="41" spans="1:7" ht="19.5" thickBot="1">
      <c r="A41" s="193"/>
      <c r="B41" s="194"/>
      <c r="C41" s="195"/>
      <c r="D41" s="196"/>
      <c r="E41" s="197"/>
      <c r="F41" s="255" t="s">
        <v>104</v>
      </c>
      <c r="G41" s="390"/>
    </row>
    <row r="42" spans="1:7" ht="20.25">
      <c r="A42" s="194"/>
      <c r="B42" s="201"/>
      <c r="C42" s="202"/>
      <c r="D42" s="202"/>
      <c r="E42" s="202"/>
      <c r="F42" s="203"/>
      <c r="G42" s="203"/>
    </row>
    <row r="43" spans="1:7" ht="9" customHeight="1">
      <c r="A43" s="194"/>
      <c r="B43" s="202"/>
      <c r="C43" s="202"/>
      <c r="D43" s="202"/>
      <c r="E43" s="202"/>
      <c r="F43" s="203"/>
      <c r="G43" s="203"/>
    </row>
    <row r="44" spans="1:7" ht="17.25" customHeight="1">
      <c r="A44" s="194"/>
      <c r="B44" s="439"/>
      <c r="C44" s="439"/>
      <c r="D44" s="439"/>
      <c r="E44" s="439"/>
      <c r="F44" s="439"/>
      <c r="G44" s="439"/>
    </row>
    <row r="45" spans="1:7" ht="17.25">
      <c r="A45" s="194"/>
      <c r="B45" s="194"/>
      <c r="C45" s="204"/>
      <c r="D45" s="205"/>
      <c r="E45" s="206"/>
      <c r="F45" s="206"/>
      <c r="G45" s="198"/>
    </row>
    <row r="46" spans="1:7" ht="17.25">
      <c r="A46" s="194"/>
      <c r="B46" s="194"/>
      <c r="D46" s="196"/>
      <c r="E46" s="169"/>
      <c r="F46" s="169"/>
      <c r="G46" s="207"/>
    </row>
    <row r="47" spans="1:7" ht="17.25">
      <c r="A47" s="194"/>
      <c r="B47" s="194"/>
      <c r="C47" s="195"/>
      <c r="D47" s="196"/>
      <c r="E47" s="169"/>
      <c r="F47" s="169"/>
      <c r="G47" s="208"/>
    </row>
    <row r="48" spans="1:7" ht="17.25">
      <c r="A48" s="194"/>
      <c r="B48" s="194"/>
      <c r="D48" s="196"/>
      <c r="E48" s="169"/>
      <c r="F48" s="169"/>
      <c r="G48" s="207"/>
    </row>
    <row r="51" ht="16.5">
      <c r="C51" s="195"/>
    </row>
    <row r="52" spans="3:6" ht="16.5">
      <c r="C52" s="196"/>
      <c r="D52" s="430"/>
      <c r="E52" s="430"/>
      <c r="F52" s="430"/>
    </row>
    <row r="53" spans="3:6" ht="16.5">
      <c r="C53" s="209"/>
      <c r="D53" s="431"/>
      <c r="E53" s="431"/>
      <c r="F53" s="431"/>
    </row>
    <row r="54" spans="3:6" ht="16.5">
      <c r="C54" s="209"/>
      <c r="D54" s="431"/>
      <c r="E54" s="431"/>
      <c r="F54" s="431"/>
    </row>
    <row r="56" ht="17.25" customHeight="1">
      <c r="G56" s="198"/>
    </row>
  </sheetData>
  <sheetProtection/>
  <mergeCells count="9">
    <mergeCell ref="B44:G44"/>
    <mergeCell ref="D52:F52"/>
    <mergeCell ref="D53:F53"/>
    <mergeCell ref="D54:F54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5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3.421875" style="157" customWidth="1"/>
    <col min="2" max="2" width="18.7109375" style="157" customWidth="1"/>
    <col min="3" max="3" width="67.421875" style="157" customWidth="1"/>
    <col min="4" max="4" width="10.140625" style="157" customWidth="1"/>
    <col min="5" max="5" width="21.140625" style="157" customWidth="1"/>
    <col min="6" max="6" width="18.00390625" style="157" customWidth="1"/>
    <col min="7" max="7" width="19.851562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265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120</v>
      </c>
      <c r="F16" s="343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600</v>
      </c>
      <c r="F17" s="343"/>
      <c r="G17" s="215">
        <f aca="true" t="shared" si="0" ref="G17:G38"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20</v>
      </c>
      <c r="F18" s="343"/>
      <c r="G18" s="215">
        <f t="shared" si="0"/>
        <v>0</v>
      </c>
    </row>
    <row r="19" spans="1:7" ht="17.25">
      <c r="A19" s="176"/>
      <c r="B19" s="326" t="str">
        <f>+'[8]APU '!$C$539</f>
        <v>304-1 (2)</v>
      </c>
      <c r="C19" s="211" t="str">
        <f>+'[8]APU '!$C$540</f>
        <v>Material de préstamo importado</v>
      </c>
      <c r="D19" s="212" t="str">
        <f>+'[8]APU '!$C$541</f>
        <v>m3</v>
      </c>
      <c r="E19" s="213">
        <v>2000</v>
      </c>
      <c r="F19" s="343"/>
      <c r="G19" s="215">
        <f t="shared" si="0"/>
        <v>0</v>
      </c>
    </row>
    <row r="20" spans="1:7" ht="34.5">
      <c r="A20" s="176"/>
      <c r="B20" s="210" t="str">
        <f>+'[8]APU '!$C$690</f>
        <v>309-4(2)</v>
      </c>
      <c r="C20" s="211" t="s">
        <v>216</v>
      </c>
      <c r="D20" s="212" t="str">
        <f>+'[8]APU '!$C$692</f>
        <v>m3-km</v>
      </c>
      <c r="E20" s="213">
        <f>+E19*20</f>
        <v>40000</v>
      </c>
      <c r="F20" s="343"/>
      <c r="G20" s="215">
        <f t="shared" si="0"/>
        <v>0</v>
      </c>
    </row>
    <row r="21" spans="1:7" ht="34.5">
      <c r="A21" s="176"/>
      <c r="B21" s="210" t="str">
        <f>+'[8]APU '!$C$8012</f>
        <v>501 (6)b</v>
      </c>
      <c r="C21" s="211" t="str">
        <f>+'[8]APU '!$C$8013</f>
        <v>Suministro de Tablestacado de Acero Estructural A36 Galvanizado  (espesor=10mm.)  tipo TB1</v>
      </c>
      <c r="D21" s="212" t="str">
        <f>+'[8]APU '!$C$8014</f>
        <v>m2</v>
      </c>
      <c r="E21" s="213">
        <v>480</v>
      </c>
      <c r="F21" s="343"/>
      <c r="G21" s="215">
        <f t="shared" si="0"/>
        <v>0</v>
      </c>
    </row>
    <row r="22" spans="1:7" ht="17.25">
      <c r="A22" s="176"/>
      <c r="B22" s="210" t="str">
        <f>+'[8]APU '!$C$8088</f>
        <v>501 (15)</v>
      </c>
      <c r="C22" s="211" t="str">
        <f>+'[8]APU '!$C$8089</f>
        <v>Hincado de Tablestacas de Acero Estructural</v>
      </c>
      <c r="D22" s="212" t="str">
        <f>+'[8]APU '!$C$8090</f>
        <v>m2</v>
      </c>
      <c r="E22" s="213">
        <v>240</v>
      </c>
      <c r="F22" s="343"/>
      <c r="G22" s="215">
        <f t="shared" si="0"/>
        <v>0</v>
      </c>
    </row>
    <row r="23" spans="1:7" ht="34.5">
      <c r="A23" s="176"/>
      <c r="B23" s="210" t="str">
        <f>+'[8]APU '!$C$992</f>
        <v>402-4 (1)</v>
      </c>
      <c r="C23" s="211" t="str">
        <f>+'[8]APU '!$C$993</f>
        <v>Estabilización con material Pétreo (Pedraplen (Piedra bola 25-30cm))</v>
      </c>
      <c r="D23" s="212" t="str">
        <f>+'[8]APU '!$C$994</f>
        <v>m3</v>
      </c>
      <c r="E23" s="213">
        <v>210</v>
      </c>
      <c r="F23" s="343"/>
      <c r="G23" s="215">
        <f t="shared" si="0"/>
        <v>0</v>
      </c>
    </row>
    <row r="24" spans="1:7" ht="34.5">
      <c r="A24" s="176"/>
      <c r="B24" s="326" t="str">
        <f>+'[8]APU '!$C$1068</f>
        <v>309-6(5)E</v>
      </c>
      <c r="C24" s="211" t="s">
        <v>266</v>
      </c>
      <c r="D24" s="212" t="str">
        <f>+'[8]APU '!$C$1070</f>
        <v>m3-km</v>
      </c>
      <c r="E24" s="213">
        <f>+E23*115</f>
        <v>24150</v>
      </c>
      <c r="F24" s="343"/>
      <c r="G24" s="215">
        <f t="shared" si="0"/>
        <v>0</v>
      </c>
    </row>
    <row r="25" spans="1:7" ht="17.25">
      <c r="A25" s="176"/>
      <c r="B25" s="326" t="str">
        <f>+'[8]APU '!$C$841</f>
        <v>403-1 a</v>
      </c>
      <c r="C25" s="211" t="str">
        <f>+'[8]APU '!$C$842</f>
        <v>Sub-base Clase 1</v>
      </c>
      <c r="D25" s="212" t="str">
        <f>+'[8]APU '!$C$843</f>
        <v>m3</v>
      </c>
      <c r="E25" s="213">
        <v>130</v>
      </c>
      <c r="F25" s="343"/>
      <c r="G25" s="215">
        <f t="shared" si="0"/>
        <v>0</v>
      </c>
    </row>
    <row r="26" spans="1:7" ht="17.25">
      <c r="A26" s="176"/>
      <c r="B26" s="326" t="str">
        <f>+'[8]APU '!$C$917</f>
        <v>404-1 a</v>
      </c>
      <c r="C26" s="211" t="str">
        <f>+'[8]APU '!$C$918</f>
        <v>Base, Clase 1</v>
      </c>
      <c r="D26" s="212" t="str">
        <f>+'[8]APU '!$C$919</f>
        <v>m3</v>
      </c>
      <c r="E26" s="213">
        <v>110</v>
      </c>
      <c r="F26" s="343"/>
      <c r="G26" s="215">
        <f t="shared" si="0"/>
        <v>0</v>
      </c>
    </row>
    <row r="27" spans="1:7" ht="34.5">
      <c r="A27" s="176"/>
      <c r="B27" s="210" t="str">
        <f>+'[8]APU '!$C$1143</f>
        <v>309-6(5)E</v>
      </c>
      <c r="C27" s="211" t="s">
        <v>417</v>
      </c>
      <c r="D27" s="212" t="str">
        <f>+'[8]APU '!$C$1145</f>
        <v>m3-km</v>
      </c>
      <c r="E27" s="213">
        <f>+E25*115</f>
        <v>14950</v>
      </c>
      <c r="F27" s="343"/>
      <c r="G27" s="215">
        <f t="shared" si="0"/>
        <v>0</v>
      </c>
    </row>
    <row r="28" spans="1:7" ht="17.25">
      <c r="A28" s="176"/>
      <c r="B28" s="210" t="str">
        <f>+'[8]APU '!$C$1218</f>
        <v>309-6(5)E</v>
      </c>
      <c r="C28" s="211" t="s">
        <v>418</v>
      </c>
      <c r="D28" s="212" t="str">
        <f>+'[8]APU '!$C$1220</f>
        <v>m3-km</v>
      </c>
      <c r="E28" s="213">
        <f>+E26*115</f>
        <v>12650</v>
      </c>
      <c r="F28" s="343"/>
      <c r="G28" s="215">
        <f t="shared" si="0"/>
        <v>0</v>
      </c>
    </row>
    <row r="29" spans="1:7" ht="34.5">
      <c r="A29" s="176"/>
      <c r="B29" s="210" t="str">
        <f>+'[8]APU '!$C$3185</f>
        <v>405-8 (1)</v>
      </c>
      <c r="C29" s="211" t="str">
        <f>+'[8]APU '!$C$3186</f>
        <v>Pavimento de hormigón de cemento Portland, 4.5Mpa. (Planta)  (Manual) Incl. Curador superficial y acabado</v>
      </c>
      <c r="D29" s="212" t="str">
        <f>+'[8]APU '!$C$3187</f>
        <v>m3</v>
      </c>
      <c r="E29" s="213">
        <v>120</v>
      </c>
      <c r="F29" s="343"/>
      <c r="G29" s="215">
        <f t="shared" si="0"/>
        <v>0</v>
      </c>
    </row>
    <row r="30" spans="1:7" ht="21.75" customHeight="1">
      <c r="A30" s="176"/>
      <c r="B30" s="326" t="str">
        <f>+'[8]APU '!$C$3260</f>
        <v>309-6(4)E</v>
      </c>
      <c r="C30" s="211" t="s">
        <v>267</v>
      </c>
      <c r="D30" s="212" t="str">
        <f>+'[8]APU '!$C$3262</f>
        <v>m3-km</v>
      </c>
      <c r="E30" s="213">
        <f>+E29*125</f>
        <v>15000</v>
      </c>
      <c r="F30" s="214"/>
      <c r="G30" s="215">
        <f t="shared" si="0"/>
        <v>0</v>
      </c>
    </row>
    <row r="31" spans="1:7" ht="34.5">
      <c r="A31" s="176"/>
      <c r="B31" s="210" t="str">
        <f>+'[8]APU '!$C$3336</f>
        <v>405-8 (2)</v>
      </c>
      <c r="C31" s="211" t="str">
        <f>+'[8]APU '!$C$3337</f>
        <v>Acero de refuerzo en barras (pasadores acero liso D = 32 mm; corrugado, fy = 4200 kg/cm2)</v>
      </c>
      <c r="D31" s="212" t="str">
        <f>+'[8]APU '!$C$3338</f>
        <v>Kg</v>
      </c>
      <c r="E31" s="213">
        <v>1560</v>
      </c>
      <c r="F31" s="343"/>
      <c r="G31" s="215">
        <f t="shared" si="0"/>
        <v>0</v>
      </c>
    </row>
    <row r="32" spans="1:7" ht="34.5">
      <c r="A32" s="176"/>
      <c r="B32" s="210" t="str">
        <f>+'[8]APU '!$C$3486</f>
        <v>405-8 (4)E</v>
      </c>
      <c r="C32" s="211" t="str">
        <f>+'[8]APU '!$C$3487</f>
        <v>Juntas simuladas (4 X 4.5), Longitudinales y transversales (Corte y sello)</v>
      </c>
      <c r="D32" s="212" t="str">
        <f>+'[8]APU '!$C$3488</f>
        <v>m</v>
      </c>
      <c r="E32" s="213">
        <v>400</v>
      </c>
      <c r="F32" s="343"/>
      <c r="G32" s="215">
        <f t="shared" si="0"/>
        <v>0</v>
      </c>
    </row>
    <row r="33" spans="1:7" ht="34.5">
      <c r="A33" s="176"/>
      <c r="B33" s="210" t="str">
        <f>+'[8]APU '!$C$7483</f>
        <v>511-1 (4)d</v>
      </c>
      <c r="C33" s="211" t="str">
        <f>+'[8]APU '!$C$7484</f>
        <v>Revestimiento de Hormigón Simple, f'c=210 kg/cm2 (Bordillos Cunetas, parterre  y canales)</v>
      </c>
      <c r="D33" s="212" t="str">
        <f>+'[8]APU '!$C$7485</f>
        <v>m3</v>
      </c>
      <c r="E33" s="213">
        <v>20</v>
      </c>
      <c r="F33" s="343"/>
      <c r="G33" s="215">
        <f t="shared" si="0"/>
        <v>0</v>
      </c>
    </row>
    <row r="34" spans="1:7" ht="34.5">
      <c r="A34" s="176"/>
      <c r="B34" s="210" t="str">
        <f>+'[8]APU '!$C$8165</f>
        <v>508 - (2) a</v>
      </c>
      <c r="C34" s="211" t="str">
        <f>+'[8]APU '!$C$8166</f>
        <v>Mampostería de piedra molón (Enrocado  (Hormigón Simple 40% + Piedra enrocado 60%)</v>
      </c>
      <c r="D34" s="212" t="str">
        <f>+'[8]APU '!$C$8167</f>
        <v>m3</v>
      </c>
      <c r="E34" s="213">
        <v>30</v>
      </c>
      <c r="F34" s="343"/>
      <c r="G34" s="215">
        <f t="shared" si="0"/>
        <v>0</v>
      </c>
    </row>
    <row r="35" spans="1:7" ht="34.5">
      <c r="A35" s="176"/>
      <c r="B35" s="326" t="str">
        <f>+'[8]APU '!$C$8240</f>
        <v>309-6(5)E</v>
      </c>
      <c r="C35" s="211" t="s">
        <v>268</v>
      </c>
      <c r="D35" s="212" t="str">
        <f>+'[8]APU '!$C$8242</f>
        <v>m3-km</v>
      </c>
      <c r="E35" s="213">
        <f>+E34*0.6*115</f>
        <v>2070</v>
      </c>
      <c r="F35" s="214"/>
      <c r="G35" s="215">
        <f t="shared" si="0"/>
        <v>0</v>
      </c>
    </row>
    <row r="36" spans="1:7" ht="17.25">
      <c r="A36" s="176"/>
      <c r="B36" s="326" t="str">
        <f>+'[8]APU '!$C$7784</f>
        <v>402-7 (2)</v>
      </c>
      <c r="C36" s="211" t="str">
        <f>+'[8]APU '!$C$7785</f>
        <v>Geotextil (separador), 2000 NT</v>
      </c>
      <c r="D36" s="212" t="s">
        <v>28</v>
      </c>
      <c r="E36" s="213">
        <v>500</v>
      </c>
      <c r="F36" s="343"/>
      <c r="G36" s="215">
        <f t="shared" si="0"/>
        <v>0</v>
      </c>
    </row>
    <row r="37" spans="1:7" ht="34.5">
      <c r="A37" s="176"/>
      <c r="B37" s="326" t="str">
        <f>+'[8]APU '!$C$9071</f>
        <v>310-(1) E</v>
      </c>
      <c r="C37" s="211" t="str">
        <f>+'[8]APU '!$C$9072</f>
        <v>Escombrera (Disposición Final y Tratamiento Paisajístico de Zonas de Depósito)</v>
      </c>
      <c r="D37" s="212" t="str">
        <f>+'[8]APU '!$C$9073</f>
        <v>m3</v>
      </c>
      <c r="E37" s="213">
        <f>+E16+E17+E18</f>
        <v>740</v>
      </c>
      <c r="F37" s="214"/>
      <c r="G37" s="215">
        <f t="shared" si="0"/>
        <v>0</v>
      </c>
    </row>
    <row r="38" spans="1:7" ht="30.75" customHeight="1">
      <c r="A38" s="176"/>
      <c r="B38" s="326" t="str">
        <f>+'[8]APU '!$C$9147</f>
        <v>309-2(2)</v>
      </c>
      <c r="C38" s="211" t="s">
        <v>402</v>
      </c>
      <c r="D38" s="212" t="str">
        <f>+'[8]APU '!$C$9149</f>
        <v>m3-km</v>
      </c>
      <c r="E38" s="213">
        <f>+(E17+E18)*5</f>
        <v>3100</v>
      </c>
      <c r="F38" s="343"/>
      <c r="G38" s="215">
        <f t="shared" si="0"/>
        <v>0</v>
      </c>
    </row>
    <row r="39" spans="1:7" s="182" customFormat="1" ht="9.75" customHeight="1" thickBot="1">
      <c r="A39" s="259"/>
      <c r="B39" s="187"/>
      <c r="C39" s="188"/>
      <c r="D39" s="189"/>
      <c r="E39" s="190"/>
      <c r="F39" s="248"/>
      <c r="G39" s="249">
        <v>0</v>
      </c>
    </row>
    <row r="40" spans="1:7" ht="19.5" thickBot="1">
      <c r="A40" s="193"/>
      <c r="B40" s="194"/>
      <c r="C40" s="195"/>
      <c r="D40" s="196"/>
      <c r="E40" s="197"/>
      <c r="F40" s="255" t="s">
        <v>104</v>
      </c>
      <c r="G40" s="390"/>
    </row>
    <row r="41" spans="1:7" ht="20.25">
      <c r="A41" s="194"/>
      <c r="B41" s="201"/>
      <c r="C41" s="202"/>
      <c r="D41" s="202"/>
      <c r="E41" s="202"/>
      <c r="F41" s="203"/>
      <c r="G41" s="203"/>
    </row>
    <row r="42" spans="1:7" ht="9" customHeight="1">
      <c r="A42" s="194"/>
      <c r="B42" s="202"/>
      <c r="C42" s="202"/>
      <c r="D42" s="202"/>
      <c r="E42" s="202"/>
      <c r="F42" s="203"/>
      <c r="G42" s="203"/>
    </row>
    <row r="43" spans="1:7" ht="17.25" customHeight="1">
      <c r="A43" s="194"/>
      <c r="B43" s="439"/>
      <c r="C43" s="439"/>
      <c r="D43" s="439"/>
      <c r="E43" s="439"/>
      <c r="F43" s="439"/>
      <c r="G43" s="439"/>
    </row>
    <row r="44" spans="1:7" ht="17.25">
      <c r="A44" s="194"/>
      <c r="B44" s="194"/>
      <c r="C44" s="204"/>
      <c r="D44" s="205"/>
      <c r="E44" s="206"/>
      <c r="F44" s="206"/>
      <c r="G44" s="198"/>
    </row>
    <row r="45" spans="1:7" ht="17.25">
      <c r="A45" s="194"/>
      <c r="B45" s="194"/>
      <c r="D45" s="196"/>
      <c r="E45" s="169"/>
      <c r="F45" s="169"/>
      <c r="G45" s="207"/>
    </row>
    <row r="46" spans="1:7" ht="17.25">
      <c r="A46" s="194"/>
      <c r="B46" s="194"/>
      <c r="C46" s="195"/>
      <c r="D46" s="196"/>
      <c r="E46" s="169"/>
      <c r="F46" s="169"/>
      <c r="G46" s="208"/>
    </row>
    <row r="47" spans="1:7" ht="17.25">
      <c r="A47" s="194"/>
      <c r="B47" s="194"/>
      <c r="D47" s="196"/>
      <c r="E47" s="169"/>
      <c r="F47" s="169"/>
      <c r="G47" s="207"/>
    </row>
    <row r="50" ht="16.5">
      <c r="C50" s="195"/>
    </row>
    <row r="51" spans="3:6" ht="16.5">
      <c r="C51" s="196"/>
      <c r="D51" s="430"/>
      <c r="E51" s="430"/>
      <c r="F51" s="430"/>
    </row>
    <row r="52" spans="3:6" ht="16.5">
      <c r="C52" s="209"/>
      <c r="D52" s="431"/>
      <c r="E52" s="431"/>
      <c r="F52" s="431"/>
    </row>
    <row r="53" spans="3:6" ht="16.5">
      <c r="C53" s="209"/>
      <c r="D53" s="431"/>
      <c r="E53" s="431"/>
      <c r="F53" s="431"/>
    </row>
    <row r="55" ht="17.25" customHeight="1">
      <c r="G55" s="198"/>
    </row>
  </sheetData>
  <sheetProtection/>
  <mergeCells count="9">
    <mergeCell ref="B43:G43"/>
    <mergeCell ref="D51:F51"/>
    <mergeCell ref="D52:F52"/>
    <mergeCell ref="D53:F53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5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3.421875" style="157" customWidth="1"/>
    <col min="2" max="2" width="18.7109375" style="157" customWidth="1"/>
    <col min="3" max="3" width="77.7109375" style="157" customWidth="1"/>
    <col min="4" max="4" width="10.140625" style="157" customWidth="1"/>
    <col min="5" max="5" width="21.140625" style="157" customWidth="1"/>
    <col min="6" max="6" width="16.140625" style="157" customWidth="1"/>
    <col min="7" max="7" width="18.2812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382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114.5</v>
      </c>
      <c r="F16" s="343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642.6</v>
      </c>
      <c r="F17" s="343"/>
      <c r="G17" s="215">
        <f aca="true" t="shared" si="0" ref="G17:G38"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20</v>
      </c>
      <c r="F18" s="343"/>
      <c r="G18" s="215">
        <f t="shared" si="0"/>
        <v>0</v>
      </c>
    </row>
    <row r="19" spans="1:7" ht="17.25">
      <c r="A19" s="176"/>
      <c r="B19" s="326" t="str">
        <f>+'[8]APU '!$C$539</f>
        <v>304-1 (2)</v>
      </c>
      <c r="C19" s="211" t="str">
        <f>+'[8]APU '!$C$540</f>
        <v>Material de préstamo importado</v>
      </c>
      <c r="D19" s="212" t="str">
        <f>+'[8]APU '!$C$541</f>
        <v>m3</v>
      </c>
      <c r="E19" s="213">
        <v>2350</v>
      </c>
      <c r="F19" s="343"/>
      <c r="G19" s="215">
        <f t="shared" si="0"/>
        <v>0</v>
      </c>
    </row>
    <row r="20" spans="1:7" ht="34.5">
      <c r="A20" s="176"/>
      <c r="B20" s="210" t="str">
        <f>+'[8]APU '!$C$690</f>
        <v>309-4(2)</v>
      </c>
      <c r="C20" s="211" t="s">
        <v>384</v>
      </c>
      <c r="D20" s="212" t="str">
        <f>+'[8]APU '!$C$692</f>
        <v>m3-km</v>
      </c>
      <c r="E20" s="213">
        <f>+E19*15</f>
        <v>35250</v>
      </c>
      <c r="F20" s="343"/>
      <c r="G20" s="215">
        <f t="shared" si="0"/>
        <v>0</v>
      </c>
    </row>
    <row r="21" spans="1:7" ht="25.5" customHeight="1">
      <c r="A21" s="176"/>
      <c r="B21" s="210" t="str">
        <f>+'[8]APU '!$C$8012</f>
        <v>501 (6)b</v>
      </c>
      <c r="C21" s="211" t="str">
        <f>+'[8]APU '!$C$8013</f>
        <v>Suministro de Tablestacado de Acero Estructural A36 Galvanizado  (espesor=10mm.)  tipo TB1</v>
      </c>
      <c r="D21" s="212" t="str">
        <f>+'[8]APU '!$C$8014</f>
        <v>m2</v>
      </c>
      <c r="E21" s="213">
        <v>520</v>
      </c>
      <c r="F21" s="343"/>
      <c r="G21" s="215">
        <f t="shared" si="0"/>
        <v>0</v>
      </c>
    </row>
    <row r="22" spans="1:7" ht="17.25">
      <c r="A22" s="176"/>
      <c r="B22" s="210" t="str">
        <f>+'[8]APU '!$C$8088</f>
        <v>501 (15)</v>
      </c>
      <c r="C22" s="211" t="str">
        <f>+'[8]APU '!$C$8089</f>
        <v>Hincado de Tablestacas de Acero Estructural</v>
      </c>
      <c r="D22" s="212" t="str">
        <f>+'[8]APU '!$C$8090</f>
        <v>m2</v>
      </c>
      <c r="E22" s="213">
        <v>280</v>
      </c>
      <c r="F22" s="343"/>
      <c r="G22" s="215">
        <f t="shared" si="0"/>
        <v>0</v>
      </c>
    </row>
    <row r="23" spans="1:7" ht="17.25">
      <c r="A23" s="176"/>
      <c r="B23" s="210" t="str">
        <f>+'[8]APU '!$C$992</f>
        <v>402-4 (1)</v>
      </c>
      <c r="C23" s="211" t="str">
        <f>+'[8]APU '!$C$993</f>
        <v>Estabilización con material Pétreo (Pedraplen (Piedra bola 25-30cm))</v>
      </c>
      <c r="D23" s="212" t="str">
        <f>+'[8]APU '!$C$994</f>
        <v>m3</v>
      </c>
      <c r="E23" s="213">
        <v>235.6</v>
      </c>
      <c r="F23" s="343"/>
      <c r="G23" s="215">
        <f t="shared" si="0"/>
        <v>0</v>
      </c>
    </row>
    <row r="24" spans="1:7" ht="34.5">
      <c r="A24" s="176"/>
      <c r="B24" s="326" t="str">
        <f>+'[8]APU '!$C$1068</f>
        <v>309-6(5)E</v>
      </c>
      <c r="C24" s="211" t="s">
        <v>266</v>
      </c>
      <c r="D24" s="212" t="str">
        <f>+'[8]APU '!$C$1070</f>
        <v>m3-km</v>
      </c>
      <c r="E24" s="213">
        <f>+E23*115</f>
        <v>27094</v>
      </c>
      <c r="F24" s="343"/>
      <c r="G24" s="215">
        <f t="shared" si="0"/>
        <v>0</v>
      </c>
    </row>
    <row r="25" spans="1:7" ht="17.25">
      <c r="A25" s="176"/>
      <c r="B25" s="326" t="str">
        <f>+'[8]APU '!$C$841</f>
        <v>403-1 a</v>
      </c>
      <c r="C25" s="211" t="str">
        <f>+'[8]APU '!$C$842</f>
        <v>Sub-base Clase 1</v>
      </c>
      <c r="D25" s="212" t="str">
        <f>+'[8]APU '!$C$843</f>
        <v>m3</v>
      </c>
      <c r="E25" s="213">
        <v>130</v>
      </c>
      <c r="F25" s="343"/>
      <c r="G25" s="215">
        <f t="shared" si="0"/>
        <v>0</v>
      </c>
    </row>
    <row r="26" spans="1:7" ht="17.25">
      <c r="A26" s="176"/>
      <c r="B26" s="326" t="str">
        <f>+'[8]APU '!$C$917</f>
        <v>404-1 a</v>
      </c>
      <c r="C26" s="211" t="str">
        <f>+'[8]APU '!$C$918</f>
        <v>Base, Clase 1</v>
      </c>
      <c r="D26" s="212" t="str">
        <f>+'[8]APU '!$C$919</f>
        <v>m3</v>
      </c>
      <c r="E26" s="213">
        <v>110</v>
      </c>
      <c r="F26" s="343"/>
      <c r="G26" s="215">
        <f t="shared" si="0"/>
        <v>0</v>
      </c>
    </row>
    <row r="27" spans="1:7" ht="17.25">
      <c r="A27" s="176"/>
      <c r="B27" s="210" t="str">
        <f>+'[8]APU '!$C$1143</f>
        <v>309-6(5)E</v>
      </c>
      <c r="C27" s="211" t="s">
        <v>417</v>
      </c>
      <c r="D27" s="212" t="str">
        <f>+'[8]APU '!$C$1145</f>
        <v>m3-km</v>
      </c>
      <c r="E27" s="213">
        <f>+E25*115</f>
        <v>14950</v>
      </c>
      <c r="F27" s="343"/>
      <c r="G27" s="215">
        <f t="shared" si="0"/>
        <v>0</v>
      </c>
    </row>
    <row r="28" spans="1:7" ht="17.25">
      <c r="A28" s="176"/>
      <c r="B28" s="210" t="str">
        <f>+'[8]APU '!$C$1218</f>
        <v>309-6(5)E</v>
      </c>
      <c r="C28" s="211" t="s">
        <v>418</v>
      </c>
      <c r="D28" s="212" t="str">
        <f>+'[8]APU '!$C$1220</f>
        <v>m3-km</v>
      </c>
      <c r="E28" s="213">
        <f>+E26*115</f>
        <v>12650</v>
      </c>
      <c r="F28" s="343"/>
      <c r="G28" s="215">
        <f t="shared" si="0"/>
        <v>0</v>
      </c>
    </row>
    <row r="29" spans="1:7" ht="34.5">
      <c r="A29" s="176"/>
      <c r="B29" s="210" t="str">
        <f>+'[8]APU '!$C$3185</f>
        <v>405-8 (1)</v>
      </c>
      <c r="C29" s="211" t="str">
        <f>+'[8]APU '!$C$3186</f>
        <v>Pavimento de hormigón de cemento Portland, 4.5Mpa. (Planta)  (Manual) Incl. Curador superficial y acabado</v>
      </c>
      <c r="D29" s="212" t="str">
        <f>+'[8]APU '!$C$3187</f>
        <v>m3</v>
      </c>
      <c r="E29" s="213">
        <v>120</v>
      </c>
      <c r="F29" s="343"/>
      <c r="G29" s="215">
        <f t="shared" si="0"/>
        <v>0</v>
      </c>
    </row>
    <row r="30" spans="1:7" ht="21.75" customHeight="1">
      <c r="A30" s="176"/>
      <c r="B30" s="326" t="str">
        <f>+'[8]APU '!$C$3260</f>
        <v>309-6(4)E</v>
      </c>
      <c r="C30" s="211" t="s">
        <v>267</v>
      </c>
      <c r="D30" s="212" t="str">
        <f>+'[8]APU '!$C$3262</f>
        <v>m3-km</v>
      </c>
      <c r="E30" s="213">
        <f>+E29*125</f>
        <v>15000</v>
      </c>
      <c r="F30" s="343"/>
      <c r="G30" s="215">
        <f t="shared" si="0"/>
        <v>0</v>
      </c>
    </row>
    <row r="31" spans="1:7" ht="34.5">
      <c r="A31" s="176"/>
      <c r="B31" s="210" t="str">
        <f>+'[8]APU '!$C$3336</f>
        <v>405-8 (2)</v>
      </c>
      <c r="C31" s="211" t="str">
        <f>+'[8]APU '!$C$3337</f>
        <v>Acero de refuerzo en barras (pasadores acero liso D = 32 mm; corrugado, fy = 4200 kg/cm2)</v>
      </c>
      <c r="D31" s="212" t="str">
        <f>+'[8]APU '!$C$3338</f>
        <v>Kg</v>
      </c>
      <c r="E31" s="213">
        <v>1560</v>
      </c>
      <c r="F31" s="343"/>
      <c r="G31" s="215">
        <f t="shared" si="0"/>
        <v>0</v>
      </c>
    </row>
    <row r="32" spans="1:7" ht="17.25">
      <c r="A32" s="176"/>
      <c r="B32" s="210" t="str">
        <f>+'[8]APU '!$C$3486</f>
        <v>405-8 (4)E</v>
      </c>
      <c r="C32" s="211" t="str">
        <f>+'[8]APU '!$C$3487</f>
        <v>Juntas simuladas (4 X 4.5), Longitudinales y transversales (Corte y sello)</v>
      </c>
      <c r="D32" s="212" t="str">
        <f>+'[8]APU '!$C$3488</f>
        <v>m</v>
      </c>
      <c r="E32" s="213">
        <v>400</v>
      </c>
      <c r="F32" s="343"/>
      <c r="G32" s="215">
        <f t="shared" si="0"/>
        <v>0</v>
      </c>
    </row>
    <row r="33" spans="1:7" ht="34.5">
      <c r="A33" s="176"/>
      <c r="B33" s="210" t="str">
        <f>+'[8]APU '!$C$7483</f>
        <v>511-1 (4)d</v>
      </c>
      <c r="C33" s="211" t="str">
        <f>+'[8]APU '!$C$7484</f>
        <v>Revestimiento de Hormigón Simple, f'c=210 kg/cm2 (Bordillos Cunetas, parterre  y canales)</v>
      </c>
      <c r="D33" s="212" t="str">
        <f>+'[8]APU '!$C$7485</f>
        <v>m3</v>
      </c>
      <c r="E33" s="213">
        <v>28</v>
      </c>
      <c r="F33" s="343"/>
      <c r="G33" s="215">
        <f t="shared" si="0"/>
        <v>0</v>
      </c>
    </row>
    <row r="34" spans="1:7" ht="34.5">
      <c r="A34" s="176"/>
      <c r="B34" s="210" t="str">
        <f>+'[8]APU '!$C$8165</f>
        <v>508 - (2) a</v>
      </c>
      <c r="C34" s="211" t="str">
        <f>+'[8]APU '!$C$8166</f>
        <v>Mampostería de piedra molón (Enrocado  (Hormigón Simple 40% + Piedra enrocado 60%)</v>
      </c>
      <c r="D34" s="212" t="str">
        <f>+'[8]APU '!$C$8167</f>
        <v>m3</v>
      </c>
      <c r="E34" s="213">
        <v>45</v>
      </c>
      <c r="F34" s="343"/>
      <c r="G34" s="215">
        <f t="shared" si="0"/>
        <v>0</v>
      </c>
    </row>
    <row r="35" spans="1:7" ht="34.5">
      <c r="A35" s="176"/>
      <c r="B35" s="326" t="str">
        <f>+'[8]APU '!$C$8240</f>
        <v>309-6(5)E</v>
      </c>
      <c r="C35" s="211" t="s">
        <v>268</v>
      </c>
      <c r="D35" s="212" t="str">
        <f>+'[8]APU '!$C$8242</f>
        <v>m3-km</v>
      </c>
      <c r="E35" s="213">
        <f>+E34*0.6*115</f>
        <v>3105</v>
      </c>
      <c r="F35" s="214"/>
      <c r="G35" s="215">
        <f t="shared" si="0"/>
        <v>0</v>
      </c>
    </row>
    <row r="36" spans="1:7" ht="17.25">
      <c r="A36" s="176"/>
      <c r="B36" s="326" t="str">
        <f>+'[8]APU '!$C$7784</f>
        <v>402-7 (2)</v>
      </c>
      <c r="C36" s="211" t="str">
        <f>+'[8]APU '!$C$7785</f>
        <v>Geotextil (separador), 2000 NT</v>
      </c>
      <c r="D36" s="212" t="s">
        <v>28</v>
      </c>
      <c r="E36" s="213">
        <v>560</v>
      </c>
      <c r="F36" s="343"/>
      <c r="G36" s="215">
        <f t="shared" si="0"/>
        <v>0</v>
      </c>
    </row>
    <row r="37" spans="1:7" ht="34.5">
      <c r="A37" s="176"/>
      <c r="B37" s="326" t="str">
        <f>+'[8]APU '!$C$9071</f>
        <v>310-(1) E</v>
      </c>
      <c r="C37" s="211" t="str">
        <f>+'[8]APU '!$C$9072</f>
        <v>Escombrera (Disposición Final y Tratamiento Paisajístico de Zonas de Depósito)</v>
      </c>
      <c r="D37" s="212" t="str">
        <f>+'[8]APU '!$C$9073</f>
        <v>m3</v>
      </c>
      <c r="E37" s="213">
        <f>+E16+E17+E18</f>
        <v>777.1</v>
      </c>
      <c r="F37" s="214"/>
      <c r="G37" s="215">
        <f t="shared" si="0"/>
        <v>0</v>
      </c>
    </row>
    <row r="38" spans="1:7" ht="33" customHeight="1">
      <c r="A38" s="176"/>
      <c r="B38" s="326" t="str">
        <f>+'[8]APU '!$C$9147</f>
        <v>309-2(2)</v>
      </c>
      <c r="C38" s="211" t="s">
        <v>402</v>
      </c>
      <c r="D38" s="212" t="str">
        <f>+'[8]APU '!$C$9149</f>
        <v>m3-km</v>
      </c>
      <c r="E38" s="213">
        <f>+(E17+E18)*5</f>
        <v>3313</v>
      </c>
      <c r="F38" s="343"/>
      <c r="G38" s="215">
        <f t="shared" si="0"/>
        <v>0</v>
      </c>
    </row>
    <row r="39" spans="1:7" s="182" customFormat="1" ht="9.75" customHeight="1" thickBot="1">
      <c r="A39" s="259"/>
      <c r="B39" s="187"/>
      <c r="C39" s="188"/>
      <c r="D39" s="189"/>
      <c r="E39" s="190"/>
      <c r="F39" s="248"/>
      <c r="G39" s="249">
        <v>0</v>
      </c>
    </row>
    <row r="40" spans="1:7" ht="19.5" thickBot="1">
      <c r="A40" s="193"/>
      <c r="B40" s="194"/>
      <c r="C40" s="195"/>
      <c r="D40" s="196"/>
      <c r="E40" s="197"/>
      <c r="F40" s="255" t="s">
        <v>104</v>
      </c>
      <c r="G40" s="390"/>
    </row>
    <row r="41" spans="1:7" ht="20.25">
      <c r="A41" s="194"/>
      <c r="B41" s="201"/>
      <c r="C41" s="202"/>
      <c r="D41" s="202"/>
      <c r="E41" s="202"/>
      <c r="F41" s="203"/>
      <c r="G41" s="203"/>
    </row>
    <row r="42" spans="1:7" ht="9" customHeight="1">
      <c r="A42" s="194"/>
      <c r="B42" s="202"/>
      <c r="C42" s="202"/>
      <c r="D42" s="202"/>
      <c r="E42" s="202"/>
      <c r="F42" s="203"/>
      <c r="G42" s="203"/>
    </row>
    <row r="43" spans="1:7" ht="17.25" customHeight="1">
      <c r="A43" s="194"/>
      <c r="B43" s="439"/>
      <c r="C43" s="439"/>
      <c r="D43" s="439"/>
      <c r="E43" s="439"/>
      <c r="F43" s="439"/>
      <c r="G43" s="439"/>
    </row>
    <row r="44" spans="1:7" ht="17.25">
      <c r="A44" s="194"/>
      <c r="B44" s="194"/>
      <c r="C44" s="204"/>
      <c r="D44" s="205"/>
      <c r="E44" s="206"/>
      <c r="F44" s="206"/>
      <c r="G44" s="198"/>
    </row>
    <row r="45" spans="1:7" ht="17.25">
      <c r="A45" s="194"/>
      <c r="B45" s="194"/>
      <c r="D45" s="196"/>
      <c r="E45" s="169"/>
      <c r="F45" s="169"/>
      <c r="G45" s="207"/>
    </row>
    <row r="46" spans="1:7" ht="17.25">
      <c r="A46" s="194"/>
      <c r="B46" s="194"/>
      <c r="C46" s="195"/>
      <c r="D46" s="196"/>
      <c r="E46" s="169"/>
      <c r="F46" s="169"/>
      <c r="G46" s="208"/>
    </row>
    <row r="47" spans="1:7" ht="17.25">
      <c r="A47" s="194"/>
      <c r="B47" s="194"/>
      <c r="D47" s="196"/>
      <c r="E47" s="169"/>
      <c r="F47" s="169"/>
      <c r="G47" s="207"/>
    </row>
    <row r="50" ht="16.5">
      <c r="C50" s="195"/>
    </row>
    <row r="51" spans="3:6" ht="16.5">
      <c r="C51" s="196"/>
      <c r="D51" s="430"/>
      <c r="E51" s="430"/>
      <c r="F51" s="430"/>
    </row>
    <row r="52" spans="3:6" ht="16.5">
      <c r="C52" s="209"/>
      <c r="D52" s="431"/>
      <c r="E52" s="431"/>
      <c r="F52" s="431"/>
    </row>
    <row r="53" spans="3:6" ht="16.5">
      <c r="C53" s="209"/>
      <c r="D53" s="431"/>
      <c r="E53" s="431"/>
      <c r="F53" s="431"/>
    </row>
    <row r="55" ht="17.25" customHeight="1">
      <c r="G55" s="198"/>
    </row>
  </sheetData>
  <sheetProtection/>
  <mergeCells count="9">
    <mergeCell ref="D51:F51"/>
    <mergeCell ref="D52:F52"/>
    <mergeCell ref="D53:F53"/>
    <mergeCell ref="B1:G1"/>
    <mergeCell ref="C3:G3"/>
    <mergeCell ref="C4:G4"/>
    <mergeCell ref="A8:B8"/>
    <mergeCell ref="B10:G11"/>
    <mergeCell ref="B43:G43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G56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2.8515625" style="157" customWidth="1"/>
    <col min="2" max="2" width="18.7109375" style="157" customWidth="1"/>
    <col min="3" max="3" width="86.8515625" style="157" customWidth="1"/>
    <col min="4" max="4" width="10.140625" style="157" customWidth="1"/>
    <col min="5" max="5" width="14.00390625" style="157" customWidth="1"/>
    <col min="6" max="6" width="26.421875" style="157" customWidth="1"/>
    <col min="7" max="7" width="22.421875" style="157" customWidth="1"/>
    <col min="8" max="10" width="11.421875" style="157" customWidth="1"/>
    <col min="11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218"/>
      <c r="C15" s="219" t="s">
        <v>168</v>
      </c>
      <c r="D15" s="220"/>
      <c r="E15" s="221"/>
      <c r="F15" s="221"/>
      <c r="G15" s="181"/>
    </row>
    <row r="16" spans="1:7" ht="17.25">
      <c r="A16" s="176"/>
      <c r="B16" s="328" t="str">
        <f>+'[8]APU '!$C$84</f>
        <v>303-2 (1)</v>
      </c>
      <c r="C16" s="185" t="str">
        <f>+'[8]APU '!$C$85</f>
        <v>Excavación sin clasificación</v>
      </c>
      <c r="D16" s="186" t="str">
        <f>+'[8]APU '!$C$86</f>
        <v>m3</v>
      </c>
      <c r="E16" s="183">
        <v>126</v>
      </c>
      <c r="F16" s="343"/>
      <c r="G16" s="214">
        <f>+ROUND(E16*F16,2)</f>
        <v>0</v>
      </c>
    </row>
    <row r="17" spans="1:7" ht="17.25">
      <c r="A17" s="176"/>
      <c r="B17" s="328" t="str">
        <f>+'[8]APU '!$C$7332</f>
        <v>307-3 (1)</v>
      </c>
      <c r="C17" s="185" t="str">
        <f>+'[8]APU '!$C$7333</f>
        <v>Excavación para cunetas y encauzamientos (Manual)</v>
      </c>
      <c r="D17" s="186" t="str">
        <f>+'[8]APU '!$C$7334</f>
        <v>m3</v>
      </c>
      <c r="E17" s="183">
        <v>100</v>
      </c>
      <c r="F17" s="343"/>
      <c r="G17" s="214">
        <f aca="true" t="shared" si="0" ref="G17:G39">+ROUND(E17*F17,2)</f>
        <v>0</v>
      </c>
    </row>
    <row r="18" spans="1:7" ht="34.5">
      <c r="A18" s="176"/>
      <c r="B18" s="328" t="str">
        <f>+'[8]APU '!$C$8012</f>
        <v>501 (6)b</v>
      </c>
      <c r="C18" s="185" t="str">
        <f>+'[8]APU '!$C$8013</f>
        <v>Suministro de Tablestacado de Acero Estructural A36 Galvanizado  (espesor=10mm.)  tipo TB1</v>
      </c>
      <c r="D18" s="186" t="str">
        <f>+'[8]APU '!$C$8014</f>
        <v>m2</v>
      </c>
      <c r="E18" s="183">
        <v>360</v>
      </c>
      <c r="F18" s="343"/>
      <c r="G18" s="214">
        <f t="shared" si="0"/>
        <v>0</v>
      </c>
    </row>
    <row r="19" spans="1:7" ht="17.25">
      <c r="A19" s="176"/>
      <c r="B19" s="328" t="str">
        <f>+'[8]APU '!$C$8088</f>
        <v>501 (15)</v>
      </c>
      <c r="C19" s="185" t="str">
        <f>+'[8]APU '!$C$8089</f>
        <v>Hincado de Tablestacas de Acero Estructural</v>
      </c>
      <c r="D19" s="186" t="str">
        <f>+'[8]APU '!$C$8090</f>
        <v>m2</v>
      </c>
      <c r="E19" s="183">
        <v>200</v>
      </c>
      <c r="F19" s="343"/>
      <c r="G19" s="214">
        <f t="shared" si="0"/>
        <v>0</v>
      </c>
    </row>
    <row r="20" spans="1:7" ht="17.25">
      <c r="A20" s="176"/>
      <c r="B20" s="328" t="str">
        <f>+'[8]APU '!$C$992</f>
        <v>402-4 (1)</v>
      </c>
      <c r="C20" s="185" t="str">
        <f>+'[8]APU '!$C$993</f>
        <v>Estabilización con material Pétreo (Pedraplen (Piedra bola 25-30cm))</v>
      </c>
      <c r="D20" s="186" t="str">
        <f>+'[8]APU '!$C$994</f>
        <v>m3</v>
      </c>
      <c r="E20" s="183">
        <v>55</v>
      </c>
      <c r="F20" s="343"/>
      <c r="G20" s="214">
        <f t="shared" si="0"/>
        <v>0</v>
      </c>
    </row>
    <row r="21" spans="1:7" ht="17.25">
      <c r="A21" s="176"/>
      <c r="B21" s="328" t="str">
        <f>+'[8]APU '!$C$1068</f>
        <v>309-6(5)E</v>
      </c>
      <c r="C21" s="185" t="s">
        <v>163</v>
      </c>
      <c r="D21" s="186" t="str">
        <f>+'[8]APU '!$C$1070</f>
        <v>m3-km</v>
      </c>
      <c r="E21" s="183">
        <f>+E20*77</f>
        <v>4235</v>
      </c>
      <c r="F21" s="343"/>
      <c r="G21" s="214">
        <f t="shared" si="0"/>
        <v>0</v>
      </c>
    </row>
    <row r="22" spans="1:7" ht="17.25">
      <c r="A22" s="176"/>
      <c r="B22" s="328" t="str">
        <f>+'[8]APU '!$C$539</f>
        <v>304-1 (2)</v>
      </c>
      <c r="C22" s="185" t="str">
        <f>+'[8]APU '!$C$540</f>
        <v>Material de préstamo importado</v>
      </c>
      <c r="D22" s="186" t="str">
        <f>+'[8]APU '!$C$541</f>
        <v>m3</v>
      </c>
      <c r="E22" s="183">
        <v>50</v>
      </c>
      <c r="F22" s="343"/>
      <c r="G22" s="214">
        <f t="shared" si="0"/>
        <v>0</v>
      </c>
    </row>
    <row r="23" spans="1:7" ht="30.75" customHeight="1">
      <c r="A23" s="176"/>
      <c r="B23" s="184" t="str">
        <f>+'[8]APU '!$C$690</f>
        <v>309-4(2)</v>
      </c>
      <c r="C23" s="185" t="s">
        <v>164</v>
      </c>
      <c r="D23" s="186" t="str">
        <f>+'[8]APU '!$C$692</f>
        <v>m3-km</v>
      </c>
      <c r="E23" s="183">
        <f>+E22*20</f>
        <v>1000</v>
      </c>
      <c r="F23" s="343"/>
      <c r="G23" s="214">
        <f t="shared" si="0"/>
        <v>0</v>
      </c>
    </row>
    <row r="24" spans="1:7" ht="17.25">
      <c r="A24" s="176"/>
      <c r="B24" s="184" t="str">
        <f>+'[8]APU '!$C$841</f>
        <v>403-1 a</v>
      </c>
      <c r="C24" s="185" t="str">
        <f>+'[8]APU '!$C$842</f>
        <v>Sub-base Clase 1</v>
      </c>
      <c r="D24" s="186" t="str">
        <f>+'[8]APU '!$C$843</f>
        <v>m3</v>
      </c>
      <c r="E24" s="183">
        <v>35</v>
      </c>
      <c r="F24" s="343"/>
      <c r="G24" s="214">
        <f t="shared" si="0"/>
        <v>0</v>
      </c>
    </row>
    <row r="25" spans="1:7" ht="17.25">
      <c r="A25" s="176"/>
      <c r="B25" s="184" t="str">
        <f>+'[8]APU '!$C$917</f>
        <v>404-1 a</v>
      </c>
      <c r="C25" s="185" t="str">
        <f>+'[8]APU '!$C$918</f>
        <v>Base, Clase 1</v>
      </c>
      <c r="D25" s="186" t="str">
        <f>+'[8]APU '!$C$919</f>
        <v>m3</v>
      </c>
      <c r="E25" s="183">
        <v>30</v>
      </c>
      <c r="F25" s="343"/>
      <c r="G25" s="214">
        <f t="shared" si="0"/>
        <v>0</v>
      </c>
    </row>
    <row r="26" spans="1:7" ht="17.25">
      <c r="A26" s="176"/>
      <c r="B26" s="184" t="str">
        <f>+'[8]APU '!$C$1143</f>
        <v>309-6(5)E</v>
      </c>
      <c r="C26" s="185" t="s">
        <v>419</v>
      </c>
      <c r="D26" s="186" t="str">
        <f>+'[8]APU '!$C$1145</f>
        <v>m3-km</v>
      </c>
      <c r="E26" s="183">
        <f>+E24*77</f>
        <v>2695</v>
      </c>
      <c r="F26" s="343"/>
      <c r="G26" s="214">
        <f t="shared" si="0"/>
        <v>0</v>
      </c>
    </row>
    <row r="27" spans="1:7" ht="17.25">
      <c r="A27" s="176"/>
      <c r="B27" s="184" t="str">
        <f>+'[8]APU '!$C$1218</f>
        <v>309-6(5)E</v>
      </c>
      <c r="C27" s="185" t="s">
        <v>420</v>
      </c>
      <c r="D27" s="186" t="str">
        <f>+'[8]APU '!$C$1220</f>
        <v>m3-km</v>
      </c>
      <c r="E27" s="183">
        <f>+E25*77</f>
        <v>2310</v>
      </c>
      <c r="F27" s="343"/>
      <c r="G27" s="214">
        <f t="shared" si="0"/>
        <v>0</v>
      </c>
    </row>
    <row r="28" spans="1:7" ht="17.25">
      <c r="A28" s="176"/>
      <c r="B28" s="184" t="str">
        <f>+'[8]APU '!$C$2731</f>
        <v>301-3 (1)</v>
      </c>
      <c r="C28" s="185" t="str">
        <f>+'[8]APU '!$C$2732</f>
        <v>Remoción de hormigón en losas</v>
      </c>
      <c r="D28" s="186" t="str">
        <f>+'[8]APU '!$C$2733</f>
        <v>m3</v>
      </c>
      <c r="E28" s="183">
        <v>20</v>
      </c>
      <c r="F28" s="343"/>
      <c r="G28" s="214">
        <f t="shared" si="0"/>
        <v>0</v>
      </c>
    </row>
    <row r="29" spans="1:7" ht="34.5">
      <c r="A29" s="176"/>
      <c r="B29" s="184" t="str">
        <f>+'[8]APU '!$C$3185</f>
        <v>405-8 (1)</v>
      </c>
      <c r="C29" s="185" t="str">
        <f>+'[8]APU '!$C$3186</f>
        <v>Pavimento de hormigón de cemento Portland, 4.5Mpa. (Planta)  (Manual) Incl. Curador superficial y acabado</v>
      </c>
      <c r="D29" s="186" t="str">
        <f>+'[8]APU '!$C$3187</f>
        <v>m3</v>
      </c>
      <c r="E29" s="183">
        <v>20</v>
      </c>
      <c r="F29" s="343"/>
      <c r="G29" s="214">
        <f t="shared" si="0"/>
        <v>0</v>
      </c>
    </row>
    <row r="30" spans="1:7" ht="30.75" customHeight="1">
      <c r="A30" s="176"/>
      <c r="B30" s="328" t="str">
        <f>+'[8]APU '!$C$3260</f>
        <v>309-6(4)E</v>
      </c>
      <c r="C30" s="185" t="s">
        <v>269</v>
      </c>
      <c r="D30" s="186" t="str">
        <f>+'[8]APU '!$C$3262</f>
        <v>m3-km</v>
      </c>
      <c r="E30" s="183">
        <f>+E29*93</f>
        <v>1860</v>
      </c>
      <c r="F30" s="410"/>
      <c r="G30" s="214">
        <f t="shared" si="0"/>
        <v>0</v>
      </c>
    </row>
    <row r="31" spans="1:7" ht="34.5">
      <c r="A31" s="176"/>
      <c r="B31" s="328" t="str">
        <f>+'[8]APU '!$C$3336</f>
        <v>405-8 (2)</v>
      </c>
      <c r="C31" s="185" t="str">
        <f>+'[8]APU '!$C$3337</f>
        <v>Acero de refuerzo en barras (pasadores acero liso D = 32 mm; corrugado, fy = 4200 kg/cm2)</v>
      </c>
      <c r="D31" s="186" t="str">
        <f>+'[8]APU '!$C$3338</f>
        <v>Kg</v>
      </c>
      <c r="E31" s="183">
        <v>260</v>
      </c>
      <c r="F31" s="343"/>
      <c r="G31" s="214">
        <f t="shared" si="0"/>
        <v>0</v>
      </c>
    </row>
    <row r="32" spans="1:7" ht="17.25">
      <c r="A32" s="176"/>
      <c r="B32" s="328" t="str">
        <f>+'[8]APU '!$C$3486</f>
        <v>405-8 (4)E</v>
      </c>
      <c r="C32" s="185" t="str">
        <f>+'[8]APU '!$C$3487</f>
        <v>Juntas simuladas (4 X 4.5), Longitudinales y transversales (Corte y sello)</v>
      </c>
      <c r="D32" s="186" t="str">
        <f>+'[8]APU '!$C$3488</f>
        <v>m</v>
      </c>
      <c r="E32" s="183">
        <v>60</v>
      </c>
      <c r="F32" s="343"/>
      <c r="G32" s="214">
        <f t="shared" si="0"/>
        <v>0</v>
      </c>
    </row>
    <row r="33" spans="1:7" ht="34.5">
      <c r="A33" s="176"/>
      <c r="B33" s="328" t="str">
        <f>+'[8]APU '!$C$7483</f>
        <v>511-1 (4)d</v>
      </c>
      <c r="C33" s="185" t="str">
        <f>+'[8]APU '!$C$7484</f>
        <v>Revestimiento de Hormigón Simple, f'c=210 kg/cm2 (Bordillos Cunetas, parterre  y canales)</v>
      </c>
      <c r="D33" s="186" t="str">
        <f>+'[8]APU '!$C$7485</f>
        <v>m3</v>
      </c>
      <c r="E33" s="183">
        <v>10</v>
      </c>
      <c r="F33" s="343"/>
      <c r="G33" s="214">
        <f t="shared" si="0"/>
        <v>0</v>
      </c>
    </row>
    <row r="34" spans="1:7" ht="33" customHeight="1">
      <c r="A34" s="176"/>
      <c r="B34" s="328" t="str">
        <f>+'[8]APU '!$C$8165</f>
        <v>508 - (2) a</v>
      </c>
      <c r="C34" s="185" t="str">
        <f>+'[8]APU '!$C$8166</f>
        <v>Mampostería de piedra molón (Enrocado  (Hormigón Simple 40% + Piedra enrocado 60%)</v>
      </c>
      <c r="D34" s="186" t="str">
        <f>+'[8]APU '!$C$8167</f>
        <v>m3</v>
      </c>
      <c r="E34" s="183">
        <v>30</v>
      </c>
      <c r="F34" s="343"/>
      <c r="G34" s="214">
        <f t="shared" si="0"/>
        <v>0</v>
      </c>
    </row>
    <row r="35" spans="1:7" ht="17.25">
      <c r="A35" s="176"/>
      <c r="B35" s="328" t="str">
        <f>+'[8]APU '!$C$8240</f>
        <v>309-6(5)E</v>
      </c>
      <c r="C35" s="185" t="s">
        <v>167</v>
      </c>
      <c r="D35" s="186" t="str">
        <f>+'[8]APU '!$C$8242</f>
        <v>m3-km</v>
      </c>
      <c r="E35" s="183">
        <f>+E34*0.6*77</f>
        <v>1386</v>
      </c>
      <c r="F35" s="410"/>
      <c r="G35" s="214">
        <f t="shared" si="0"/>
        <v>0</v>
      </c>
    </row>
    <row r="36" spans="1:7" ht="17.25">
      <c r="A36" s="176"/>
      <c r="B36" s="184" t="str">
        <f>+'[8]APU '!$C$6501</f>
        <v>601-(1A)w</v>
      </c>
      <c r="C36" s="185" t="str">
        <f>+'[8]APU '!$C$6502</f>
        <v>Tubería de Hormigón Armado D=48" (1200) mm</v>
      </c>
      <c r="D36" s="186" t="str">
        <f>+'[8]APU '!$C$6503</f>
        <v>m</v>
      </c>
      <c r="E36" s="183">
        <v>4</v>
      </c>
      <c r="F36" s="343"/>
      <c r="G36" s="214">
        <f t="shared" si="0"/>
        <v>0</v>
      </c>
    </row>
    <row r="37" spans="1:7" ht="17.25">
      <c r="A37" s="176"/>
      <c r="B37" s="328" t="str">
        <f>+'[8]APU '!$C$7784</f>
        <v>402-7 (2)</v>
      </c>
      <c r="C37" s="185" t="str">
        <f>+'[8]APU '!$C$7785</f>
        <v>Geotextil (separador), 2000 NT</v>
      </c>
      <c r="D37" s="186" t="s">
        <v>28</v>
      </c>
      <c r="E37" s="183">
        <v>230</v>
      </c>
      <c r="F37" s="343"/>
      <c r="G37" s="214">
        <f t="shared" si="0"/>
        <v>0</v>
      </c>
    </row>
    <row r="38" spans="1:7" ht="17.25">
      <c r="A38" s="176"/>
      <c r="B38" s="328" t="str">
        <f>+'[8]APU '!$C$9071</f>
        <v>310-(1) E</v>
      </c>
      <c r="C38" s="185" t="str">
        <f>+'[8]APU '!$C$9072</f>
        <v>Escombrera (Disposición Final y Tratamiento Paisajístico de Zonas de Depósito)</v>
      </c>
      <c r="D38" s="186" t="str">
        <f>+'[8]APU '!$C$9073</f>
        <v>m3</v>
      </c>
      <c r="E38" s="183">
        <f>+E16+E17+E28</f>
        <v>246</v>
      </c>
      <c r="F38" s="410"/>
      <c r="G38" s="214">
        <f t="shared" si="0"/>
        <v>0</v>
      </c>
    </row>
    <row r="39" spans="1:7" ht="34.5">
      <c r="A39" s="176"/>
      <c r="B39" s="328" t="str">
        <f>+'[8]APU '!$C$9147</f>
        <v>309-2(2)</v>
      </c>
      <c r="C39" s="185" t="s">
        <v>402</v>
      </c>
      <c r="D39" s="186" t="str">
        <f>+'[8]APU '!$C$9149</f>
        <v>m3-km</v>
      </c>
      <c r="E39" s="183">
        <f>+(E16+E17)*5</f>
        <v>1130</v>
      </c>
      <c r="F39" s="343"/>
      <c r="G39" s="214">
        <f t="shared" si="0"/>
        <v>0</v>
      </c>
    </row>
    <row r="40" spans="1:7" s="182" customFormat="1" ht="9.75" customHeight="1" thickBot="1">
      <c r="A40" s="259"/>
      <c r="B40" s="222"/>
      <c r="C40" s="223"/>
      <c r="D40" s="224"/>
      <c r="E40" s="225"/>
      <c r="F40" s="393"/>
      <c r="G40" s="249">
        <v>0</v>
      </c>
    </row>
    <row r="41" spans="1:7" ht="19.5" thickBot="1">
      <c r="A41" s="193"/>
      <c r="B41" s="194"/>
      <c r="C41" s="195"/>
      <c r="D41" s="196"/>
      <c r="E41" s="197"/>
      <c r="F41" s="255" t="s">
        <v>104</v>
      </c>
      <c r="G41" s="390"/>
    </row>
    <row r="42" spans="1:7" ht="20.25">
      <c r="A42" s="194"/>
      <c r="B42" s="201"/>
      <c r="C42" s="202"/>
      <c r="D42" s="202"/>
      <c r="E42" s="202"/>
      <c r="F42" s="203"/>
      <c r="G42" s="203"/>
    </row>
    <row r="43" spans="1:7" ht="9" customHeight="1">
      <c r="A43" s="194"/>
      <c r="B43" s="202"/>
      <c r="C43" s="202"/>
      <c r="D43" s="202"/>
      <c r="E43" s="202"/>
      <c r="F43" s="203"/>
      <c r="G43" s="203"/>
    </row>
    <row r="44" spans="1:7" ht="17.25" customHeight="1">
      <c r="A44" s="194"/>
      <c r="B44" s="439"/>
      <c r="C44" s="439"/>
      <c r="D44" s="439"/>
      <c r="E44" s="439"/>
      <c r="F44" s="439"/>
      <c r="G44" s="439"/>
    </row>
    <row r="45" spans="1:7" ht="17.25">
      <c r="A45" s="194"/>
      <c r="B45" s="194"/>
      <c r="C45" s="204"/>
      <c r="D45" s="205"/>
      <c r="E45" s="206"/>
      <c r="F45" s="206"/>
      <c r="G45" s="198"/>
    </row>
    <row r="46" spans="1:7" ht="17.25">
      <c r="A46" s="194"/>
      <c r="B46" s="194"/>
      <c r="D46" s="196"/>
      <c r="E46" s="169"/>
      <c r="F46" s="169"/>
      <c r="G46" s="207"/>
    </row>
    <row r="47" spans="1:7" ht="17.25">
      <c r="A47" s="194"/>
      <c r="B47" s="194"/>
      <c r="C47" s="195"/>
      <c r="D47" s="196"/>
      <c r="E47" s="169"/>
      <c r="F47" s="169"/>
      <c r="G47" s="208"/>
    </row>
    <row r="48" spans="1:7" ht="17.25">
      <c r="A48" s="194"/>
      <c r="B48" s="194"/>
      <c r="D48" s="196"/>
      <c r="E48" s="169"/>
      <c r="F48" s="169"/>
      <c r="G48" s="207"/>
    </row>
    <row r="51" ht="16.5">
      <c r="C51" s="195"/>
    </row>
    <row r="52" spans="3:6" ht="16.5">
      <c r="C52" s="196"/>
      <c r="D52" s="430"/>
      <c r="E52" s="430"/>
      <c r="F52" s="430"/>
    </row>
    <row r="53" spans="3:6" ht="16.5">
      <c r="C53" s="209"/>
      <c r="D53" s="431"/>
      <c r="E53" s="431"/>
      <c r="F53" s="431"/>
    </row>
    <row r="54" spans="3:6" ht="16.5">
      <c r="C54" s="209"/>
      <c r="D54" s="431"/>
      <c r="E54" s="431"/>
      <c r="F54" s="431"/>
    </row>
    <row r="56" ht="17.25" customHeight="1">
      <c r="G56" s="198"/>
    </row>
  </sheetData>
  <sheetProtection/>
  <mergeCells count="9">
    <mergeCell ref="B44:G44"/>
    <mergeCell ref="D52:F52"/>
    <mergeCell ref="D53:F53"/>
    <mergeCell ref="D54:F54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39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75.00390625" style="157" customWidth="1"/>
    <col min="4" max="4" width="10.140625" style="157" customWidth="1"/>
    <col min="5" max="5" width="16.8515625" style="157" customWidth="1"/>
    <col min="6" max="6" width="16.00390625" style="157" customWidth="1"/>
    <col min="7" max="7" width="22.421875" style="157" customWidth="1"/>
    <col min="8" max="9" width="11.421875" style="157" customWidth="1"/>
    <col min="10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178</v>
      </c>
      <c r="D15" s="179"/>
      <c r="E15" s="180"/>
      <c r="F15" s="180"/>
      <c r="G15" s="181"/>
    </row>
    <row r="16" spans="1:7" ht="17.25">
      <c r="A16" s="176"/>
      <c r="B16" s="326" t="str">
        <f>+'[8]APU '!$C$84</f>
        <v>303-2 (1)</v>
      </c>
      <c r="C16" s="211" t="str">
        <f>+'[8]APU '!$C$85</f>
        <v>Excavación sin clasificación</v>
      </c>
      <c r="D16" s="212" t="str">
        <f>+'[8]APU '!$C$86</f>
        <v>m3</v>
      </c>
      <c r="E16" s="213">
        <v>300</v>
      </c>
      <c r="F16" s="343"/>
      <c r="G16" s="215">
        <f>+ROUND(E16*F16,2)</f>
        <v>0</v>
      </c>
    </row>
    <row r="17" spans="1:7" ht="34.5">
      <c r="A17" s="176"/>
      <c r="B17" s="326" t="str">
        <f>+'[8]APU '!$C$9147</f>
        <v>309-2(2)</v>
      </c>
      <c r="C17" s="211" t="s">
        <v>171</v>
      </c>
      <c r="D17" s="212" t="str">
        <f>+'[8]APU '!$C$9149</f>
        <v>m3-km</v>
      </c>
      <c r="E17" s="213">
        <f>+E22*5</f>
        <v>1550</v>
      </c>
      <c r="F17" s="343"/>
      <c r="G17" s="215">
        <f aca="true" t="shared" si="0" ref="G17:G22"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10</v>
      </c>
      <c r="F18" s="343"/>
      <c r="G18" s="215">
        <f t="shared" si="0"/>
        <v>0</v>
      </c>
    </row>
    <row r="19" spans="1:7" ht="34.5">
      <c r="A19" s="176"/>
      <c r="B19" s="326" t="str">
        <f>+'[8]APU '!$C$8165</f>
        <v>508 - (2) a</v>
      </c>
      <c r="C19" s="211" t="str">
        <f>+'[8]APU '!$C$8166</f>
        <v>Mampostería de piedra molón (Enrocado  (Hormigón Simple 40% + Piedra enrocado 60%)</v>
      </c>
      <c r="D19" s="212" t="str">
        <f>+'[8]APU '!$C$8167</f>
        <v>m3</v>
      </c>
      <c r="E19" s="213">
        <v>32</v>
      </c>
      <c r="F19" s="343"/>
      <c r="G19" s="215">
        <f t="shared" si="0"/>
        <v>0</v>
      </c>
    </row>
    <row r="20" spans="1:7" ht="34.5">
      <c r="A20" s="176"/>
      <c r="B20" s="326" t="str">
        <f>+'[8]APU '!$C$8240</f>
        <v>309-6(5)E</v>
      </c>
      <c r="C20" s="211" t="s">
        <v>172</v>
      </c>
      <c r="D20" s="212" t="str">
        <f>+'[8]APU '!$C$8242</f>
        <v>m3-km</v>
      </c>
      <c r="E20" s="213">
        <f>+E19*0.6*110</f>
        <v>2112</v>
      </c>
      <c r="F20" s="214"/>
      <c r="G20" s="215">
        <f t="shared" si="0"/>
        <v>0</v>
      </c>
    </row>
    <row r="21" spans="1:7" ht="34.5">
      <c r="A21" s="176"/>
      <c r="B21" s="326" t="str">
        <f>+'[8]APU '!$C$7483</f>
        <v>511-1 (4)d</v>
      </c>
      <c r="C21" s="211" t="str">
        <f>+'[8]APU '!$C$7484</f>
        <v>Revestimiento de Hormigón Simple, f'c=210 kg/cm2 (Bordillos Cunetas, parterre  y canales)</v>
      </c>
      <c r="D21" s="212" t="str">
        <f>+'[8]APU '!$C$7485</f>
        <v>m3</v>
      </c>
      <c r="E21" s="213">
        <v>5</v>
      </c>
      <c r="F21" s="343"/>
      <c r="G21" s="215">
        <f t="shared" si="0"/>
        <v>0</v>
      </c>
    </row>
    <row r="22" spans="1:7" ht="32.25" customHeight="1">
      <c r="A22" s="176"/>
      <c r="B22" s="326" t="str">
        <f>+'[8]APU '!$C$9071</f>
        <v>310-(1) E</v>
      </c>
      <c r="C22" s="211" t="str">
        <f>+'[8]APU '!$C$9072</f>
        <v>Escombrera (Disposición Final y Tratamiento Paisajístico de Zonas de Depósito)</v>
      </c>
      <c r="D22" s="212" t="str">
        <f>+'[8]APU '!$C$9073</f>
        <v>m3</v>
      </c>
      <c r="E22" s="213">
        <f>+E16+E18</f>
        <v>310</v>
      </c>
      <c r="F22" s="214"/>
      <c r="G22" s="215">
        <f t="shared" si="0"/>
        <v>0</v>
      </c>
    </row>
    <row r="23" spans="1:7" s="182" customFormat="1" ht="9.75" customHeight="1" thickBot="1">
      <c r="A23" s="259"/>
      <c r="B23" s="187"/>
      <c r="C23" s="188"/>
      <c r="D23" s="189"/>
      <c r="E23" s="190"/>
      <c r="F23" s="248"/>
      <c r="G23" s="249">
        <v>0</v>
      </c>
    </row>
    <row r="24" spans="1:7" ht="19.5" thickBot="1">
      <c r="A24" s="193"/>
      <c r="B24" s="194"/>
      <c r="C24" s="195"/>
      <c r="D24" s="196"/>
      <c r="E24" s="197"/>
      <c r="F24" s="255" t="s">
        <v>104</v>
      </c>
      <c r="G24" s="392"/>
    </row>
    <row r="25" spans="1:7" ht="20.25">
      <c r="A25" s="194"/>
      <c r="B25" s="201"/>
      <c r="C25" s="202"/>
      <c r="D25" s="202"/>
      <c r="E25" s="202"/>
      <c r="F25" s="203"/>
      <c r="G25" s="203"/>
    </row>
    <row r="26" spans="1:7" ht="9" customHeight="1">
      <c r="A26" s="194"/>
      <c r="B26" s="202"/>
      <c r="C26" s="202"/>
      <c r="D26" s="202"/>
      <c r="E26" s="202"/>
      <c r="F26" s="203"/>
      <c r="G26" s="203"/>
    </row>
    <row r="27" spans="1:7" ht="17.25" customHeight="1">
      <c r="A27" s="194"/>
      <c r="B27" s="439"/>
      <c r="C27" s="439"/>
      <c r="D27" s="439"/>
      <c r="E27" s="439"/>
      <c r="F27" s="439"/>
      <c r="G27" s="439"/>
    </row>
    <row r="28" spans="1:7" ht="17.25">
      <c r="A28" s="194"/>
      <c r="B28" s="194"/>
      <c r="C28" s="204"/>
      <c r="D28" s="205"/>
      <c r="E28" s="206"/>
      <c r="F28" s="206"/>
      <c r="G28" s="198"/>
    </row>
    <row r="29" spans="1:7" ht="17.25">
      <c r="A29" s="194"/>
      <c r="B29" s="194"/>
      <c r="D29" s="196"/>
      <c r="E29" s="169"/>
      <c r="F29" s="169"/>
      <c r="G29" s="207"/>
    </row>
    <row r="30" spans="1:7" ht="17.25">
      <c r="A30" s="194"/>
      <c r="B30" s="194"/>
      <c r="C30" s="195"/>
      <c r="D30" s="196"/>
      <c r="E30" s="169"/>
      <c r="F30" s="169"/>
      <c r="G30" s="208"/>
    </row>
    <row r="31" spans="1:7" ht="17.25">
      <c r="A31" s="194"/>
      <c r="B31" s="194"/>
      <c r="D31" s="196"/>
      <c r="E31" s="169"/>
      <c r="F31" s="169"/>
      <c r="G31" s="207"/>
    </row>
    <row r="34" ht="16.5">
      <c r="C34" s="195"/>
    </row>
    <row r="35" spans="3:6" ht="16.5">
      <c r="C35" s="196"/>
      <c r="D35" s="430"/>
      <c r="E35" s="430"/>
      <c r="F35" s="430"/>
    </row>
    <row r="36" spans="3:6" ht="16.5">
      <c r="C36" s="209"/>
      <c r="D36" s="431"/>
      <c r="E36" s="431"/>
      <c r="F36" s="431"/>
    </row>
    <row r="37" spans="3:6" ht="16.5">
      <c r="C37" s="209"/>
      <c r="D37" s="431"/>
      <c r="E37" s="431"/>
      <c r="F37" s="431"/>
    </row>
    <row r="39" ht="17.25" customHeight="1">
      <c r="G39" s="198"/>
    </row>
  </sheetData>
  <sheetProtection/>
  <mergeCells count="9">
    <mergeCell ref="B27:G27"/>
    <mergeCell ref="D35:F35"/>
    <mergeCell ref="D36:F36"/>
    <mergeCell ref="D37:F37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I38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71.421875" style="157" customWidth="1"/>
    <col min="4" max="4" width="10.140625" style="157" customWidth="1"/>
    <col min="5" max="5" width="21.140625" style="157" customWidth="1"/>
    <col min="6" max="6" width="17.421875" style="157" customWidth="1"/>
    <col min="7" max="7" width="20.140625" style="157" customWidth="1"/>
    <col min="8" max="8" width="11.421875" style="157" customWidth="1"/>
    <col min="9" max="9" width="13.7109375" style="157" customWidth="1"/>
    <col min="10" max="16" width="11.421875" style="157" customWidth="1"/>
    <col min="17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179</v>
      </c>
      <c r="D15" s="179"/>
      <c r="E15" s="180"/>
      <c r="F15" s="180"/>
      <c r="G15" s="181"/>
    </row>
    <row r="16" spans="1:7" ht="17.25">
      <c r="A16" s="176"/>
      <c r="B16" s="329" t="str">
        <f>+'[8]APU '!$C$236</f>
        <v>303-2 (4)</v>
      </c>
      <c r="C16" s="217" t="str">
        <f>+'[8]APU '!$C$237</f>
        <v>Excavación en marginal</v>
      </c>
      <c r="D16" s="216" t="str">
        <f>+'[8]APU '!$C$238</f>
        <v>m3</v>
      </c>
      <c r="E16" s="213">
        <v>2329</v>
      </c>
      <c r="F16" s="343"/>
      <c r="G16" s="215">
        <f aca="true" t="shared" si="0" ref="G16:G21">+ROUND(E16*F16,2)</f>
        <v>0</v>
      </c>
    </row>
    <row r="17" spans="1:7" ht="17.25">
      <c r="A17" s="176"/>
      <c r="B17" s="329" t="str">
        <f>+'[8]APU '!$C$312</f>
        <v>303-2 (3)</v>
      </c>
      <c r="C17" s="217" t="str">
        <f>+'[8]APU '!$C$313</f>
        <v>Excavación en Roca</v>
      </c>
      <c r="D17" s="216" t="str">
        <f>+'[8]APU '!$C$314</f>
        <v>m3</v>
      </c>
      <c r="E17" s="213">
        <v>2000</v>
      </c>
      <c r="F17" s="343"/>
      <c r="G17" s="215">
        <f t="shared" si="0"/>
        <v>0</v>
      </c>
    </row>
    <row r="18" spans="1:7" ht="30">
      <c r="A18" s="176"/>
      <c r="B18" s="340" t="str">
        <f>+'[8]APU '!$C$9147</f>
        <v>309-2(2)</v>
      </c>
      <c r="C18" s="217" t="s">
        <v>175</v>
      </c>
      <c r="D18" s="216" t="str">
        <f>+'[8]APU '!$C$9149</f>
        <v>m3-km</v>
      </c>
      <c r="E18" s="398">
        <v>22020</v>
      </c>
      <c r="F18" s="343"/>
      <c r="G18" s="215">
        <f t="shared" si="0"/>
        <v>0</v>
      </c>
    </row>
    <row r="19" spans="1:7" ht="17.25">
      <c r="A19" s="176"/>
      <c r="B19" s="340" t="str">
        <f>+'[8]APU '!$C$7332</f>
        <v>307-3 (1)</v>
      </c>
      <c r="C19" s="217" t="str">
        <f>+'[8]APU '!$C$7333</f>
        <v>Excavación para cunetas y encauzamientos (Manual)</v>
      </c>
      <c r="D19" s="216" t="str">
        <f>+'[8]APU '!$C$7334</f>
        <v>m3</v>
      </c>
      <c r="E19" s="213">
        <v>75</v>
      </c>
      <c r="F19" s="343"/>
      <c r="G19" s="215">
        <f t="shared" si="0"/>
        <v>0</v>
      </c>
    </row>
    <row r="20" spans="1:7" ht="30">
      <c r="A20" s="176"/>
      <c r="B20" s="340" t="str">
        <f>+'[8]APU '!$C$7483</f>
        <v>511-1 (4)d</v>
      </c>
      <c r="C20" s="217" t="str">
        <f>+'[8]APU '!$C$7484</f>
        <v>Revestimiento de Hormigón Simple, f'c=210 kg/cm2 (Bordillos Cunetas, parterre  y canales)</v>
      </c>
      <c r="D20" s="216" t="str">
        <f>+'[8]APU '!$C$7485</f>
        <v>m3</v>
      </c>
      <c r="E20" s="213">
        <v>70</v>
      </c>
      <c r="F20" s="343"/>
      <c r="G20" s="215">
        <f t="shared" si="0"/>
        <v>0</v>
      </c>
    </row>
    <row r="21" spans="1:7" ht="23.25" customHeight="1">
      <c r="A21" s="176"/>
      <c r="B21" s="340" t="str">
        <f>+'[8]APU '!$C$9071</f>
        <v>310-(1) E</v>
      </c>
      <c r="C21" s="217" t="str">
        <f>+'[8]APU '!$C$9072</f>
        <v>Escombrera (Disposición Final y Tratamiento Paisajístico de Zonas de Depósito)</v>
      </c>
      <c r="D21" s="216" t="str">
        <f>+'[8]APU '!$C$9073</f>
        <v>m3</v>
      </c>
      <c r="E21" s="213">
        <f>+E16+E17</f>
        <v>4329</v>
      </c>
      <c r="F21" s="214"/>
      <c r="G21" s="215">
        <f t="shared" si="0"/>
        <v>0</v>
      </c>
    </row>
    <row r="22" spans="1:7" s="182" customFormat="1" ht="9.75" customHeight="1" thickBot="1">
      <c r="A22" s="259"/>
      <c r="B22" s="187"/>
      <c r="C22" s="188"/>
      <c r="D22" s="189"/>
      <c r="E22" s="190"/>
      <c r="F22" s="248"/>
      <c r="G22" s="249">
        <v>0</v>
      </c>
    </row>
    <row r="23" spans="1:9" ht="19.5" thickBot="1">
      <c r="A23" s="193"/>
      <c r="B23" s="194"/>
      <c r="C23" s="195"/>
      <c r="D23" s="196"/>
      <c r="E23" s="197"/>
      <c r="F23" s="255" t="s">
        <v>104</v>
      </c>
      <c r="G23" s="390"/>
      <c r="I23" s="198"/>
    </row>
    <row r="24" spans="1:7" ht="20.25">
      <c r="A24" s="194"/>
      <c r="B24" s="201"/>
      <c r="C24" s="202"/>
      <c r="D24" s="202"/>
      <c r="E24" s="202"/>
      <c r="F24" s="203"/>
      <c r="G24" s="203"/>
    </row>
    <row r="25" spans="1:7" ht="9" customHeight="1">
      <c r="A25" s="194"/>
      <c r="B25" s="202"/>
      <c r="C25" s="202"/>
      <c r="D25" s="202"/>
      <c r="E25" s="202"/>
      <c r="F25" s="203"/>
      <c r="G25" s="203"/>
    </row>
    <row r="26" spans="1:7" ht="17.25" customHeight="1">
      <c r="A26" s="194"/>
      <c r="B26" s="439"/>
      <c r="C26" s="439"/>
      <c r="D26" s="439"/>
      <c r="E26" s="439"/>
      <c r="F26" s="439"/>
      <c r="G26" s="439"/>
    </row>
    <row r="27" spans="1:7" ht="17.25">
      <c r="A27" s="194"/>
      <c r="B27" s="194"/>
      <c r="C27" s="204"/>
      <c r="D27" s="205"/>
      <c r="E27" s="206"/>
      <c r="F27" s="206"/>
      <c r="G27" s="198"/>
    </row>
    <row r="28" spans="1:7" ht="17.25">
      <c r="A28" s="194"/>
      <c r="B28" s="194"/>
      <c r="D28" s="196"/>
      <c r="E28" s="169"/>
      <c r="F28" s="169"/>
      <c r="G28" s="207"/>
    </row>
    <row r="29" spans="1:7" ht="17.25">
      <c r="A29" s="194"/>
      <c r="B29" s="194"/>
      <c r="C29" s="195"/>
      <c r="D29" s="196"/>
      <c r="E29" s="169"/>
      <c r="F29" s="169"/>
      <c r="G29" s="208"/>
    </row>
    <row r="30" spans="1:7" ht="17.25">
      <c r="A30" s="194"/>
      <c r="B30" s="194"/>
      <c r="D30" s="196"/>
      <c r="E30" s="169"/>
      <c r="F30" s="169"/>
      <c r="G30" s="207"/>
    </row>
    <row r="33" ht="16.5">
      <c r="C33" s="195"/>
    </row>
    <row r="34" spans="3:6" ht="16.5">
      <c r="C34" s="196"/>
      <c r="D34" s="430"/>
      <c r="E34" s="430"/>
      <c r="F34" s="430"/>
    </row>
    <row r="35" spans="3:6" ht="16.5">
      <c r="C35" s="209"/>
      <c r="D35" s="431"/>
      <c r="E35" s="431"/>
      <c r="F35" s="431"/>
    </row>
    <row r="36" spans="3:6" ht="16.5">
      <c r="C36" s="209"/>
      <c r="D36" s="431"/>
      <c r="E36" s="431"/>
      <c r="F36" s="431"/>
    </row>
    <row r="38" ht="17.25" customHeight="1">
      <c r="G38" s="198"/>
    </row>
  </sheetData>
  <sheetProtection/>
  <mergeCells count="9">
    <mergeCell ref="B26:G26"/>
    <mergeCell ref="D34:F34"/>
    <mergeCell ref="D35:F35"/>
    <mergeCell ref="D36:F36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G37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61.140625" style="157" customWidth="1"/>
    <col min="4" max="4" width="10.140625" style="157" customWidth="1"/>
    <col min="5" max="5" width="16.00390625" style="157" customWidth="1"/>
    <col min="6" max="6" width="21.00390625" style="157" customWidth="1"/>
    <col min="7" max="7" width="19.851562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180</v>
      </c>
      <c r="D15" s="179"/>
      <c r="E15" s="180"/>
      <c r="F15" s="180"/>
      <c r="G15" s="181"/>
    </row>
    <row r="16" spans="1:7" ht="17.25">
      <c r="A16" s="176"/>
      <c r="B16" s="326" t="str">
        <f>+'[8]APU '!$C$84</f>
        <v>303-2 (1)</v>
      </c>
      <c r="C16" s="211" t="str">
        <f>+'[8]APU '!$C$85</f>
        <v>Excavación sin clasificación</v>
      </c>
      <c r="D16" s="212" t="str">
        <f>+'[8]APU '!$C$86</f>
        <v>m3</v>
      </c>
      <c r="E16" s="213">
        <v>6600</v>
      </c>
      <c r="F16" s="343"/>
      <c r="G16" s="215">
        <f>+ROUND(E16*F16,2)</f>
        <v>0</v>
      </c>
    </row>
    <row r="17" spans="1:7" ht="34.5">
      <c r="A17" s="176"/>
      <c r="B17" s="326" t="str">
        <f>+'[8]APU '!$C$9147</f>
        <v>309-2(2)</v>
      </c>
      <c r="C17" s="211" t="s">
        <v>171</v>
      </c>
      <c r="D17" s="212" t="str">
        <f>+'[8]APU '!$C$9149</f>
        <v>m3-km</v>
      </c>
      <c r="E17" s="213">
        <f>+E20*5</f>
        <v>33250</v>
      </c>
      <c r="F17" s="343"/>
      <c r="G17" s="215">
        <f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50</v>
      </c>
      <c r="F18" s="343"/>
      <c r="G18" s="215">
        <f>+ROUND(E18*F18,2)</f>
        <v>0</v>
      </c>
    </row>
    <row r="19" spans="1:7" ht="34.5">
      <c r="A19" s="176"/>
      <c r="B19" s="326" t="str">
        <f>+'[8]APU '!$C$7483</f>
        <v>511-1 (4)d</v>
      </c>
      <c r="C19" s="211" t="str">
        <f>+'[8]APU '!$C$7484</f>
        <v>Revestimiento de Hormigón Simple, f'c=210 kg/cm2 (Bordillos Cunetas, parterre  y canales)</v>
      </c>
      <c r="D19" s="212" t="str">
        <f>+'[8]APU '!$C$7485</f>
        <v>m3</v>
      </c>
      <c r="E19" s="213">
        <v>60</v>
      </c>
      <c r="F19" s="343"/>
      <c r="G19" s="215">
        <f>+ROUND(E19*F19,2)</f>
        <v>0</v>
      </c>
    </row>
    <row r="20" spans="1:7" ht="24.75" customHeight="1">
      <c r="A20" s="176"/>
      <c r="B20" s="326" t="str">
        <f>+'[8]APU '!$C$9071</f>
        <v>310-(1) E</v>
      </c>
      <c r="C20" s="211" t="str">
        <f>+'[8]APU '!$C$9072</f>
        <v>Escombrera (Disposición Final y Tratamiento Paisajístico de Zonas de Depósito)</v>
      </c>
      <c r="D20" s="212" t="str">
        <f>+'[8]APU '!$C$9073</f>
        <v>m3</v>
      </c>
      <c r="E20" s="213">
        <f>+E16+E18</f>
        <v>6650</v>
      </c>
      <c r="F20" s="214"/>
      <c r="G20" s="215">
        <f>+ROUND(E20*F20,2)</f>
        <v>0</v>
      </c>
    </row>
    <row r="21" spans="1:7" s="182" customFormat="1" ht="9.75" customHeight="1" thickBot="1">
      <c r="A21" s="259"/>
      <c r="B21" s="187"/>
      <c r="C21" s="188"/>
      <c r="D21" s="189"/>
      <c r="E21" s="190"/>
      <c r="F21" s="248"/>
      <c r="G21" s="249">
        <v>0</v>
      </c>
    </row>
    <row r="22" spans="1:7" ht="19.5" thickBot="1">
      <c r="A22" s="193"/>
      <c r="B22" s="194"/>
      <c r="C22" s="195"/>
      <c r="D22" s="196"/>
      <c r="E22" s="197"/>
      <c r="F22" s="255" t="s">
        <v>104</v>
      </c>
      <c r="G22" s="389"/>
    </row>
    <row r="23" spans="1:7" ht="20.25">
      <c r="A23" s="194"/>
      <c r="B23" s="201"/>
      <c r="C23" s="202"/>
      <c r="D23" s="202"/>
      <c r="E23" s="202"/>
      <c r="F23" s="203"/>
      <c r="G23" s="203"/>
    </row>
    <row r="24" spans="1:7" ht="9" customHeight="1">
      <c r="A24" s="194"/>
      <c r="B24" s="202"/>
      <c r="C24" s="202"/>
      <c r="D24" s="202"/>
      <c r="E24" s="202"/>
      <c r="F24" s="203"/>
      <c r="G24" s="203"/>
    </row>
    <row r="25" spans="1:7" ht="17.25" customHeight="1">
      <c r="A25" s="194"/>
      <c r="B25" s="439"/>
      <c r="C25" s="439"/>
      <c r="D25" s="439"/>
      <c r="E25" s="439"/>
      <c r="F25" s="439"/>
      <c r="G25" s="439"/>
    </row>
    <row r="26" spans="1:7" ht="17.25">
      <c r="A26" s="194"/>
      <c r="B26" s="194"/>
      <c r="C26" s="204"/>
      <c r="D26" s="205"/>
      <c r="E26" s="206"/>
      <c r="F26" s="206"/>
      <c r="G26" s="198"/>
    </row>
    <row r="27" spans="1:7" ht="17.25">
      <c r="A27" s="194"/>
      <c r="B27" s="194"/>
      <c r="D27" s="196"/>
      <c r="E27" s="169"/>
      <c r="F27" s="169"/>
      <c r="G27" s="207"/>
    </row>
    <row r="28" spans="1:7" ht="17.25">
      <c r="A28" s="194"/>
      <c r="B28" s="194"/>
      <c r="C28" s="195"/>
      <c r="D28" s="196"/>
      <c r="E28" s="169"/>
      <c r="F28" s="169"/>
      <c r="G28" s="208"/>
    </row>
    <row r="29" spans="1:7" ht="17.25">
      <c r="A29" s="194"/>
      <c r="B29" s="194"/>
      <c r="D29" s="196"/>
      <c r="E29" s="169"/>
      <c r="F29" s="169"/>
      <c r="G29" s="207"/>
    </row>
    <row r="32" ht="16.5">
      <c r="C32" s="195"/>
    </row>
    <row r="33" spans="3:6" ht="16.5">
      <c r="C33" s="196"/>
      <c r="D33" s="430"/>
      <c r="E33" s="430"/>
      <c r="F33" s="430"/>
    </row>
    <row r="34" spans="3:6" ht="16.5">
      <c r="C34" s="209"/>
      <c r="D34" s="431"/>
      <c r="E34" s="431"/>
      <c r="F34" s="431"/>
    </row>
    <row r="35" spans="3:6" ht="16.5">
      <c r="C35" s="209"/>
      <c r="D35" s="431"/>
      <c r="E35" s="431"/>
      <c r="F35" s="431"/>
    </row>
    <row r="37" ht="17.25" customHeight="1">
      <c r="G37" s="198"/>
    </row>
  </sheetData>
  <sheetProtection/>
  <mergeCells count="9">
    <mergeCell ref="B25:G25"/>
    <mergeCell ref="D33:F33"/>
    <mergeCell ref="D34:F34"/>
    <mergeCell ref="D35:F35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2.421875" style="157" customWidth="1"/>
    <col min="2" max="2" width="18.7109375" style="157" customWidth="1"/>
    <col min="3" max="3" width="97.7109375" style="157" customWidth="1"/>
    <col min="4" max="4" width="10.140625" style="157" customWidth="1"/>
    <col min="5" max="5" width="21.140625" style="157" customWidth="1"/>
    <col min="6" max="6" width="15.421875" style="157" customWidth="1"/>
    <col min="7" max="7" width="22.42187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229"/>
      <c r="C15" s="230" t="s">
        <v>270</v>
      </c>
      <c r="D15" s="231"/>
      <c r="E15" s="232"/>
      <c r="F15" s="232"/>
      <c r="G15" s="233"/>
    </row>
    <row r="16" spans="1:7" ht="17.25">
      <c r="A16" s="176"/>
      <c r="B16" s="326" t="str">
        <f>+'[8]APU '!$C$84</f>
        <v>303-2 (1)</v>
      </c>
      <c r="C16" s="411" t="str">
        <f>+'[8]APU '!$C$85</f>
        <v>Excavación sin clasificación</v>
      </c>
      <c r="D16" s="412" t="str">
        <f>+'[8]APU '!$C$86</f>
        <v>m3</v>
      </c>
      <c r="E16" s="413">
        <v>540</v>
      </c>
      <c r="F16" s="414"/>
      <c r="G16" s="415">
        <f>+ROUND(E16*F16,22)</f>
        <v>0</v>
      </c>
    </row>
    <row r="17" spans="1:7" ht="17.25">
      <c r="A17" s="176"/>
      <c r="B17" s="326" t="str">
        <f>+'[8]APU '!$C$2731</f>
        <v>301-3 (1)</v>
      </c>
      <c r="C17" s="411" t="str">
        <f>+'[8]APU '!$C$2732</f>
        <v>Remoción de hormigón en losas</v>
      </c>
      <c r="D17" s="412" t="str">
        <f>+'[8]APU '!$C$2733</f>
        <v>m3</v>
      </c>
      <c r="E17" s="413">
        <v>90</v>
      </c>
      <c r="F17" s="414"/>
      <c r="G17" s="415">
        <f aca="true" t="shared" si="0" ref="G17:G41">+ROUND(E17*F17,22)</f>
        <v>0</v>
      </c>
    </row>
    <row r="18" spans="1:7" ht="17.25">
      <c r="A18" s="176"/>
      <c r="B18" s="326" t="str">
        <f>+'[8]APU '!$C$992</f>
        <v>402-4 (1)</v>
      </c>
      <c r="C18" s="411" t="str">
        <f>+'[8]APU '!$C$993</f>
        <v>Estabilización con material Pétreo (Pedraplen (Piedra bola 25-30cm))</v>
      </c>
      <c r="D18" s="412" t="str">
        <f>+'[8]APU '!$C$994</f>
        <v>m3</v>
      </c>
      <c r="E18" s="413">
        <v>200</v>
      </c>
      <c r="F18" s="414"/>
      <c r="G18" s="415">
        <f t="shared" si="0"/>
        <v>0</v>
      </c>
    </row>
    <row r="19" spans="1:7" ht="17.25">
      <c r="A19" s="176"/>
      <c r="B19" s="326" t="str">
        <f>+'[8]APU '!$C$1068</f>
        <v>309-6(5)E</v>
      </c>
      <c r="C19" s="411" t="s">
        <v>271</v>
      </c>
      <c r="D19" s="412" t="str">
        <f>+'[8]APU '!$C$1070</f>
        <v>m3-km</v>
      </c>
      <c r="E19" s="413">
        <f>+E18*107</f>
        <v>21400</v>
      </c>
      <c r="F19" s="414"/>
      <c r="G19" s="415">
        <f t="shared" si="0"/>
        <v>0</v>
      </c>
    </row>
    <row r="20" spans="1:7" ht="17.25">
      <c r="A20" s="176"/>
      <c r="B20" s="326" t="str">
        <f>+'[8]APU '!$C$766</f>
        <v>402-2 (1)</v>
      </c>
      <c r="C20" s="411" t="str">
        <f>+'[8]APU '!$C$767</f>
        <v>Mejoramiento de la subrasante con suelo seleccionado</v>
      </c>
      <c r="D20" s="412" t="str">
        <f>+'[8]APU '!$C$768</f>
        <v>m3</v>
      </c>
      <c r="E20" s="413">
        <v>100</v>
      </c>
      <c r="F20" s="414"/>
      <c r="G20" s="415">
        <f t="shared" si="0"/>
        <v>0</v>
      </c>
    </row>
    <row r="21" spans="1:7" ht="17.25">
      <c r="A21" s="176"/>
      <c r="B21" s="326" t="str">
        <f>+'[8]APU '!$C$841</f>
        <v>403-1 a</v>
      </c>
      <c r="C21" s="411" t="str">
        <f>+'[8]APU '!$C$842</f>
        <v>Sub-base Clase 1</v>
      </c>
      <c r="D21" s="412" t="str">
        <f>+'[8]APU '!$C$843</f>
        <v>m3</v>
      </c>
      <c r="E21" s="413">
        <v>130</v>
      </c>
      <c r="F21" s="414"/>
      <c r="G21" s="415">
        <f t="shared" si="0"/>
        <v>0</v>
      </c>
    </row>
    <row r="22" spans="1:7" ht="17.25">
      <c r="A22" s="176"/>
      <c r="B22" s="326" t="str">
        <f>+'[8]APU '!$C$917</f>
        <v>404-1 a</v>
      </c>
      <c r="C22" s="411" t="str">
        <f>+'[8]APU '!$C$918</f>
        <v>Base, Clase 1</v>
      </c>
      <c r="D22" s="412" t="str">
        <f>+'[8]APU '!$C$919</f>
        <v>m3</v>
      </c>
      <c r="E22" s="413">
        <v>110</v>
      </c>
      <c r="F22" s="414"/>
      <c r="G22" s="415">
        <f t="shared" si="0"/>
        <v>0</v>
      </c>
    </row>
    <row r="23" spans="1:7" ht="17.25">
      <c r="A23" s="176"/>
      <c r="B23" s="210" t="str">
        <f>+'[8]APU '!$C$1068</f>
        <v>309-6(5)E</v>
      </c>
      <c r="C23" s="411" t="s">
        <v>421</v>
      </c>
      <c r="D23" s="412" t="str">
        <f>+'[8]APU '!$C$1070</f>
        <v>m3-km</v>
      </c>
      <c r="E23" s="413">
        <f>+E20*107</f>
        <v>10700</v>
      </c>
      <c r="F23" s="414"/>
      <c r="G23" s="415">
        <f t="shared" si="0"/>
        <v>0</v>
      </c>
    </row>
    <row r="24" spans="1:7" ht="17.25">
      <c r="A24" s="176"/>
      <c r="B24" s="210" t="str">
        <f>+'[8]APU '!$C$1143</f>
        <v>309-6(5)E</v>
      </c>
      <c r="C24" s="411" t="s">
        <v>422</v>
      </c>
      <c r="D24" s="412" t="str">
        <f>+'[8]APU '!$C$1145</f>
        <v>m3-km</v>
      </c>
      <c r="E24" s="413">
        <f>+E21*107</f>
        <v>13910</v>
      </c>
      <c r="F24" s="414"/>
      <c r="G24" s="415">
        <f t="shared" si="0"/>
        <v>0</v>
      </c>
    </row>
    <row r="25" spans="1:7" ht="17.25">
      <c r="A25" s="176"/>
      <c r="B25" s="210" t="str">
        <f>+'[8]APU '!$C$1218</f>
        <v>309-6(5)E</v>
      </c>
      <c r="C25" s="411" t="s">
        <v>423</v>
      </c>
      <c r="D25" s="412" t="str">
        <f>+'[8]APU '!$C$1220</f>
        <v>m3-km</v>
      </c>
      <c r="E25" s="413">
        <f>+E22*107</f>
        <v>11770</v>
      </c>
      <c r="F25" s="414"/>
      <c r="G25" s="415">
        <f t="shared" si="0"/>
        <v>0</v>
      </c>
    </row>
    <row r="26" spans="1:7" ht="34.5">
      <c r="A26" s="176"/>
      <c r="B26" s="210" t="str">
        <f>+'[8]APU '!$C$3185</f>
        <v>405-8 (1)</v>
      </c>
      <c r="C26" s="411" t="str">
        <f>+'[8]APU '!$C$3186</f>
        <v>Pavimento de hormigón de cemento Portland, 4.5Mpa. (Planta)  (Manual) Incl. Curador superficial y acabado</v>
      </c>
      <c r="D26" s="412" t="str">
        <f>+'[8]APU '!$C$3187</f>
        <v>m3</v>
      </c>
      <c r="E26" s="413">
        <v>90</v>
      </c>
      <c r="F26" s="414"/>
      <c r="G26" s="415">
        <f t="shared" si="0"/>
        <v>0</v>
      </c>
    </row>
    <row r="27" spans="1:7" ht="34.5">
      <c r="A27" s="176"/>
      <c r="B27" s="326" t="str">
        <f>+'[8]APU '!$C$3260</f>
        <v>309-6(4)E</v>
      </c>
      <c r="C27" s="411" t="s">
        <v>273</v>
      </c>
      <c r="D27" s="412" t="str">
        <f>+'[8]APU '!$C$3262</f>
        <v>m3-km</v>
      </c>
      <c r="E27" s="413">
        <f>+E26*123</f>
        <v>11070</v>
      </c>
      <c r="F27" s="416"/>
      <c r="G27" s="415">
        <f t="shared" si="0"/>
        <v>0</v>
      </c>
    </row>
    <row r="28" spans="1:7" ht="17.25">
      <c r="A28" s="176"/>
      <c r="B28" s="326" t="str">
        <f>+'[8]APU '!$C$3336</f>
        <v>405-8 (2)</v>
      </c>
      <c r="C28" s="411" t="str">
        <f>+'[8]APU '!$C$3337</f>
        <v>Acero de refuerzo en barras (pasadores acero liso D = 32 mm; corrugado, fy = 4200 kg/cm2)</v>
      </c>
      <c r="D28" s="412" t="str">
        <f>+'[8]APU '!$C$3338</f>
        <v>Kg</v>
      </c>
      <c r="E28" s="413">
        <v>1170</v>
      </c>
      <c r="F28" s="414"/>
      <c r="G28" s="415">
        <f t="shared" si="0"/>
        <v>0</v>
      </c>
    </row>
    <row r="29" spans="1:7" ht="17.25">
      <c r="A29" s="176"/>
      <c r="B29" s="326" t="str">
        <f>+'[8]APU '!$C$3486</f>
        <v>405-8 (4)E</v>
      </c>
      <c r="C29" s="411" t="str">
        <f>+'[8]APU '!$C$3487</f>
        <v>Juntas simuladas (4 X 4.5), Longitudinales y transversales (Corte y sello)</v>
      </c>
      <c r="D29" s="412" t="str">
        <f>+'[8]APU '!$C$3488</f>
        <v>m</v>
      </c>
      <c r="E29" s="413">
        <v>300</v>
      </c>
      <c r="F29" s="414"/>
      <c r="G29" s="415">
        <f t="shared" si="0"/>
        <v>0</v>
      </c>
    </row>
    <row r="30" spans="1:7" ht="17.25">
      <c r="A30" s="176"/>
      <c r="B30" s="210" t="str">
        <f>+'[8]APU '!$C$6728</f>
        <v>307-2 (1) E 1a</v>
      </c>
      <c r="C30" s="411" t="str">
        <f>+'[8]APU '!$C$6729</f>
        <v>Excavación y relleno para estructuras (Zanja sub-drenes)</v>
      </c>
      <c r="D30" s="412" t="str">
        <f>+'[8]APU '!$C$6730</f>
        <v>m3</v>
      </c>
      <c r="E30" s="413">
        <v>200</v>
      </c>
      <c r="F30" s="414"/>
      <c r="G30" s="415">
        <f t="shared" si="0"/>
        <v>0</v>
      </c>
    </row>
    <row r="31" spans="1:7" ht="17.25">
      <c r="A31" s="176"/>
      <c r="B31" s="210" t="str">
        <f>+'[8]APU '!$C$7030</f>
        <v>606-1 (1b)</v>
      </c>
      <c r="C31" s="411" t="str">
        <f>+'[8]APU '!$C$7031</f>
        <v>Geotextil para subdrén, 1600 NT</v>
      </c>
      <c r="D31" s="412" t="str">
        <f>+'[8]APU '!$C$7032</f>
        <v>m2</v>
      </c>
      <c r="E31" s="413">
        <v>700</v>
      </c>
      <c r="F31" s="414"/>
      <c r="G31" s="415">
        <f t="shared" si="0"/>
        <v>0</v>
      </c>
    </row>
    <row r="32" spans="1:7" ht="17.25">
      <c r="A32" s="176"/>
      <c r="B32" s="210" t="str">
        <f>+'[8]APU '!$C$7105</f>
        <v>606-1 (1a)*</v>
      </c>
      <c r="C32" s="411" t="str">
        <f>+'[8]APU '!$C$7106</f>
        <v>Tubería para subdrenes D = 200 mm  PVC  (Incl. Perforación)</v>
      </c>
      <c r="D32" s="412" t="str">
        <f>+'[8]APU '!$C$7107</f>
        <v>m</v>
      </c>
      <c r="E32" s="413">
        <v>100</v>
      </c>
      <c r="F32" s="414"/>
      <c r="G32" s="415">
        <f t="shared" si="0"/>
        <v>0</v>
      </c>
    </row>
    <row r="33" spans="1:7" ht="17.25">
      <c r="A33" s="176"/>
      <c r="B33" s="210" t="str">
        <f>+'[8]APU '!$C$6803</f>
        <v>606-1 (2)</v>
      </c>
      <c r="C33" s="411" t="str">
        <f>+'[8]APU '!$C$6804</f>
        <v>Material filtrante (pasa 6" retiene 3")</v>
      </c>
      <c r="D33" s="412" t="str">
        <f>+'[8]APU '!$C$6805</f>
        <v>m3</v>
      </c>
      <c r="E33" s="413">
        <v>150</v>
      </c>
      <c r="F33" s="417"/>
      <c r="G33" s="415">
        <f t="shared" si="0"/>
        <v>0</v>
      </c>
    </row>
    <row r="34" spans="1:7" ht="17.25">
      <c r="A34" s="176"/>
      <c r="B34" s="210" t="str">
        <f>+'[8]APU '!$C$8240</f>
        <v>309-6(5)E</v>
      </c>
      <c r="C34" s="411" t="s">
        <v>272</v>
      </c>
      <c r="D34" s="412" t="str">
        <f>+'[8]APU '!$C$8242</f>
        <v>m3-km</v>
      </c>
      <c r="E34" s="413">
        <f>+E33*107</f>
        <v>16050</v>
      </c>
      <c r="F34" s="414"/>
      <c r="G34" s="415">
        <f t="shared" si="0"/>
        <v>0</v>
      </c>
    </row>
    <row r="35" spans="1:7" ht="17.25">
      <c r="A35" s="176"/>
      <c r="B35" s="210" t="str">
        <f>+'[8]APU '!$C$7332</f>
        <v>307-3 (1)</v>
      </c>
      <c r="C35" s="411" t="str">
        <f>+'[8]APU '!$C$7333</f>
        <v>Excavación para cunetas y encauzamientos (Manual)</v>
      </c>
      <c r="D35" s="412" t="str">
        <f>+'[8]APU '!$C$7334</f>
        <v>m3</v>
      </c>
      <c r="E35" s="413">
        <v>15</v>
      </c>
      <c r="F35" s="414"/>
      <c r="G35" s="415">
        <f t="shared" si="0"/>
        <v>0</v>
      </c>
    </row>
    <row r="36" spans="1:7" ht="17.25">
      <c r="A36" s="176"/>
      <c r="B36" s="210" t="str">
        <f>+'[8]APU '!$C$7483</f>
        <v>511-1 (4)d</v>
      </c>
      <c r="C36" s="411" t="str">
        <f>+'[8]APU '!$C$7484</f>
        <v>Revestimiento de Hormigón Simple, f'c=210 kg/cm2 (Bordillos Cunetas, parterre  y canales)</v>
      </c>
      <c r="D36" s="412" t="str">
        <f>+'[8]APU '!$C$7485</f>
        <v>m3</v>
      </c>
      <c r="E36" s="413">
        <v>9</v>
      </c>
      <c r="F36" s="414"/>
      <c r="G36" s="415">
        <f t="shared" si="0"/>
        <v>0</v>
      </c>
    </row>
    <row r="37" spans="1:7" ht="17.25">
      <c r="A37" s="176"/>
      <c r="B37" s="210" t="str">
        <f>+'[8]APU '!$C$7784</f>
        <v>402-7 (2)</v>
      </c>
      <c r="C37" s="411" t="str">
        <f>+'[8]APU '!$C$7785</f>
        <v>Geotextil (separador), 2000 NT</v>
      </c>
      <c r="D37" s="412" t="str">
        <f>+'[8]APU '!$C$7786</f>
        <v>m2</v>
      </c>
      <c r="E37" s="413">
        <v>400</v>
      </c>
      <c r="F37" s="414"/>
      <c r="G37" s="415">
        <f t="shared" si="0"/>
        <v>0</v>
      </c>
    </row>
    <row r="38" spans="1:7" ht="17.25">
      <c r="A38" s="176"/>
      <c r="B38" s="210" t="str">
        <f>+'[8]APU '!$C$8165</f>
        <v>508 - (2) a</v>
      </c>
      <c r="C38" s="411" t="str">
        <f>+'[8]APU '!$C$8166</f>
        <v>Mampostería de piedra molón (Enrocado  (Hormigón Simple 40% + Piedra enrocado 60%)</v>
      </c>
      <c r="D38" s="412" t="str">
        <f>+'[8]APU '!$C$8167</f>
        <v>m3</v>
      </c>
      <c r="E38" s="413">
        <v>50</v>
      </c>
      <c r="F38" s="414"/>
      <c r="G38" s="415">
        <f t="shared" si="0"/>
        <v>0</v>
      </c>
    </row>
    <row r="39" spans="1:7" ht="17.25">
      <c r="A39" s="176"/>
      <c r="B39" s="326" t="str">
        <f>+'[8]APU '!$C$8240</f>
        <v>309-6(5)E</v>
      </c>
      <c r="C39" s="411" t="s">
        <v>274</v>
      </c>
      <c r="D39" s="412" t="str">
        <f>+'[8]APU '!$C$8242</f>
        <v>m3-km</v>
      </c>
      <c r="E39" s="413">
        <f>+E38*107*0.6</f>
        <v>3210</v>
      </c>
      <c r="F39" s="416"/>
      <c r="G39" s="415">
        <f t="shared" si="0"/>
        <v>0</v>
      </c>
    </row>
    <row r="40" spans="1:7" ht="17.25">
      <c r="A40" s="176"/>
      <c r="B40" s="210" t="str">
        <f>+'[8]APU '!$C$9071</f>
        <v>310-(1) E</v>
      </c>
      <c r="C40" s="411" t="str">
        <f>+'[8]APU '!$C$9072</f>
        <v>Escombrera (Disposición Final y Tratamiento Paisajístico de Zonas de Depósito)</v>
      </c>
      <c r="D40" s="412" t="str">
        <f>+'[8]APU '!$C$9073</f>
        <v>m3</v>
      </c>
      <c r="E40" s="413">
        <f>+E16+E17+E30*0.4+E35</f>
        <v>725</v>
      </c>
      <c r="F40" s="416"/>
      <c r="G40" s="415">
        <f t="shared" si="0"/>
        <v>0</v>
      </c>
    </row>
    <row r="41" spans="1:7" ht="33" customHeight="1">
      <c r="A41" s="176"/>
      <c r="B41" s="210" t="str">
        <f>+'[8]APU '!$C$9147</f>
        <v>309-2(2)</v>
      </c>
      <c r="C41" s="411" t="s">
        <v>402</v>
      </c>
      <c r="D41" s="412" t="str">
        <f>+'[8]APU '!$C$9149</f>
        <v>m3-km</v>
      </c>
      <c r="E41" s="413">
        <f>+(E16+E30*0.4+E35)*5</f>
        <v>3175</v>
      </c>
      <c r="F41" s="414"/>
      <c r="G41" s="415">
        <f t="shared" si="0"/>
        <v>0</v>
      </c>
    </row>
    <row r="42" spans="1:7" s="182" customFormat="1" ht="9.75" customHeight="1" thickBot="1">
      <c r="A42" s="259"/>
      <c r="B42" s="234"/>
      <c r="C42" s="235"/>
      <c r="D42" s="236"/>
      <c r="E42" s="237"/>
      <c r="F42" s="395"/>
      <c r="G42" s="396">
        <v>0</v>
      </c>
    </row>
    <row r="43" spans="1:7" ht="19.5" thickBot="1">
      <c r="A43" s="193"/>
      <c r="B43" s="194"/>
      <c r="C43" s="195"/>
      <c r="D43" s="196"/>
      <c r="E43" s="197"/>
      <c r="F43" s="255" t="s">
        <v>104</v>
      </c>
      <c r="G43" s="392"/>
    </row>
    <row r="44" spans="1:7" ht="20.25">
      <c r="A44" s="194"/>
      <c r="B44" s="201"/>
      <c r="C44" s="202"/>
      <c r="D44" s="202"/>
      <c r="E44" s="202"/>
      <c r="F44" s="203"/>
      <c r="G44" s="203"/>
    </row>
    <row r="45" spans="1:7" ht="9" customHeight="1">
      <c r="A45" s="194"/>
      <c r="B45" s="202"/>
      <c r="C45" s="202"/>
      <c r="D45" s="202"/>
      <c r="E45" s="202"/>
      <c r="F45" s="203"/>
      <c r="G45" s="203"/>
    </row>
    <row r="46" spans="1:7" ht="17.25" customHeight="1">
      <c r="A46" s="194"/>
      <c r="B46" s="439"/>
      <c r="C46" s="439"/>
      <c r="D46" s="439"/>
      <c r="E46" s="439"/>
      <c r="F46" s="439"/>
      <c r="G46" s="439"/>
    </row>
    <row r="47" spans="1:7" ht="17.25">
      <c r="A47" s="194"/>
      <c r="B47" s="194"/>
      <c r="C47" s="204"/>
      <c r="D47" s="205"/>
      <c r="E47" s="206"/>
      <c r="F47" s="206"/>
      <c r="G47" s="198"/>
    </row>
    <row r="48" spans="1:7" ht="17.25">
      <c r="A48" s="194"/>
      <c r="B48" s="194"/>
      <c r="D48" s="196"/>
      <c r="E48" s="169"/>
      <c r="F48" s="169"/>
      <c r="G48" s="207"/>
    </row>
    <row r="49" spans="1:7" ht="17.25">
      <c r="A49" s="194"/>
      <c r="B49" s="194"/>
      <c r="C49" s="195"/>
      <c r="D49" s="196"/>
      <c r="E49" s="169"/>
      <c r="F49" s="169"/>
      <c r="G49" s="208" t="s">
        <v>440</v>
      </c>
    </row>
    <row r="50" spans="1:7" ht="17.25">
      <c r="A50" s="194"/>
      <c r="B50" s="194"/>
      <c r="D50" s="196"/>
      <c r="E50" s="169"/>
      <c r="F50" s="169"/>
      <c r="G50" s="207"/>
    </row>
    <row r="53" ht="16.5">
      <c r="C53" s="195"/>
    </row>
    <row r="54" spans="3:6" ht="16.5">
      <c r="C54" s="196"/>
      <c r="D54" s="430"/>
      <c r="E54" s="430"/>
      <c r="F54" s="430"/>
    </row>
    <row r="55" spans="3:6" ht="16.5">
      <c r="C55" s="209"/>
      <c r="D55" s="431"/>
      <c r="E55" s="431"/>
      <c r="F55" s="431"/>
    </row>
    <row r="56" spans="3:6" ht="16.5">
      <c r="C56" s="209"/>
      <c r="D56" s="431"/>
      <c r="E56" s="431"/>
      <c r="F56" s="431"/>
    </row>
    <row r="58" ht="17.25" customHeight="1">
      <c r="G58" s="198"/>
    </row>
  </sheetData>
  <sheetProtection/>
  <mergeCells count="9">
    <mergeCell ref="B46:G46"/>
    <mergeCell ref="D54:F54"/>
    <mergeCell ref="D55:F55"/>
    <mergeCell ref="D56:F56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3.28125" style="157" customWidth="1"/>
    <col min="2" max="2" width="18.7109375" style="157" customWidth="1"/>
    <col min="3" max="3" width="72.421875" style="157" customWidth="1"/>
    <col min="4" max="4" width="10.140625" style="157" customWidth="1"/>
    <col min="5" max="5" width="19.140625" style="157" customWidth="1"/>
    <col min="6" max="6" width="18.7109375" style="157" customWidth="1"/>
    <col min="7" max="7" width="19.7109375" style="157" customWidth="1"/>
    <col min="8" max="8" width="11.421875" style="157" customWidth="1"/>
    <col min="9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240"/>
      <c r="C15" s="241" t="s">
        <v>275</v>
      </c>
      <c r="D15" s="242"/>
      <c r="E15" s="243"/>
      <c r="F15" s="243"/>
      <c r="G15" s="244"/>
    </row>
    <row r="16" spans="1:7" ht="17.25">
      <c r="A16" s="176"/>
      <c r="B16" s="326" t="str">
        <f>+'[8]APU '!$C$84</f>
        <v>303-2 (1)</v>
      </c>
      <c r="C16" s="211" t="str">
        <f>+'[8]APU '!$C$85</f>
        <v>Excavación sin clasificación</v>
      </c>
      <c r="D16" s="212" t="str">
        <f>+'[8]APU '!$C$86</f>
        <v>m3</v>
      </c>
      <c r="E16" s="213">
        <v>100</v>
      </c>
      <c r="F16" s="343"/>
      <c r="G16" s="215">
        <f>+ROUND(E16*F16,2)</f>
        <v>0</v>
      </c>
    </row>
    <row r="17" spans="1:7" ht="17.25">
      <c r="A17" s="176"/>
      <c r="B17" s="326" t="str">
        <f>+'[8]APU '!$C$2731</f>
        <v>301-3 (1)</v>
      </c>
      <c r="C17" s="211" t="str">
        <f>+'[8]APU '!$C$2732</f>
        <v>Remoción de hormigón en losas</v>
      </c>
      <c r="D17" s="212" t="str">
        <f>+'[8]APU '!$C$2733</f>
        <v>m3</v>
      </c>
      <c r="E17" s="213">
        <v>20</v>
      </c>
      <c r="F17" s="343"/>
      <c r="G17" s="215">
        <f aca="true" t="shared" si="0" ref="G17:G41">+ROUND(E17*F17,2)</f>
        <v>0</v>
      </c>
    </row>
    <row r="18" spans="1:7" ht="17.25">
      <c r="A18" s="176"/>
      <c r="B18" s="326" t="str">
        <f>+'[8]APU '!$C$992</f>
        <v>402-4 (1)</v>
      </c>
      <c r="C18" s="211" t="str">
        <f>+'[8]APU '!$C$993</f>
        <v>Estabilización con material Pétreo (Pedraplen (Piedra bola 25-30cm))</v>
      </c>
      <c r="D18" s="212" t="str">
        <f>+'[8]APU '!$C$994</f>
        <v>m3</v>
      </c>
      <c r="E18" s="213">
        <v>35</v>
      </c>
      <c r="F18" s="343"/>
      <c r="G18" s="215">
        <f t="shared" si="0"/>
        <v>0</v>
      </c>
    </row>
    <row r="19" spans="1:7" ht="34.5">
      <c r="A19" s="176"/>
      <c r="B19" s="326" t="str">
        <f>+'[8]APU '!$C$1068</f>
        <v>309-6(5)E</v>
      </c>
      <c r="C19" s="211" t="s">
        <v>276</v>
      </c>
      <c r="D19" s="212" t="str">
        <f>+'[8]APU '!$C$1070</f>
        <v>m3-km</v>
      </c>
      <c r="E19" s="213">
        <f>+E18*101</f>
        <v>3535</v>
      </c>
      <c r="F19" s="343"/>
      <c r="G19" s="215">
        <f t="shared" si="0"/>
        <v>0</v>
      </c>
    </row>
    <row r="20" spans="1:7" ht="17.25">
      <c r="A20" s="176"/>
      <c r="B20" s="326" t="str">
        <f>+'[8]APU '!$C$766</f>
        <v>402-2 (1)</v>
      </c>
      <c r="C20" s="211" t="str">
        <f>+'[8]APU '!$C$767</f>
        <v>Mejoramiento de la subrasante con suelo seleccionado</v>
      </c>
      <c r="D20" s="212" t="str">
        <f>+'[8]APU '!$C$768</f>
        <v>m3</v>
      </c>
      <c r="E20" s="213">
        <v>20</v>
      </c>
      <c r="F20" s="343"/>
      <c r="G20" s="215">
        <f t="shared" si="0"/>
        <v>0</v>
      </c>
    </row>
    <row r="21" spans="1:7" ht="17.25">
      <c r="A21" s="176"/>
      <c r="B21" s="326" t="str">
        <f>+'[8]APU '!$C$841</f>
        <v>403-1 a</v>
      </c>
      <c r="C21" s="211" t="str">
        <f>+'[8]APU '!$C$842</f>
        <v>Sub-base Clase 1</v>
      </c>
      <c r="D21" s="212" t="str">
        <f>+'[8]APU '!$C$843</f>
        <v>m3</v>
      </c>
      <c r="E21" s="213">
        <v>25</v>
      </c>
      <c r="F21" s="343"/>
      <c r="G21" s="215">
        <f t="shared" si="0"/>
        <v>0</v>
      </c>
    </row>
    <row r="22" spans="1:7" ht="17.25">
      <c r="A22" s="176"/>
      <c r="B22" s="326" t="str">
        <f>+'[8]APU '!$C$917</f>
        <v>404-1 a</v>
      </c>
      <c r="C22" s="211" t="str">
        <f>+'[8]APU '!$C$918</f>
        <v>Base, Clase 1</v>
      </c>
      <c r="D22" s="212" t="str">
        <f>+'[8]APU '!$C$919</f>
        <v>m3</v>
      </c>
      <c r="E22" s="213">
        <v>20</v>
      </c>
      <c r="F22" s="343"/>
      <c r="G22" s="215">
        <f t="shared" si="0"/>
        <v>0</v>
      </c>
    </row>
    <row r="23" spans="1:7" ht="34.5">
      <c r="A23" s="176"/>
      <c r="B23" s="210" t="str">
        <f>+'[8]APU '!$C$1068</f>
        <v>309-6(5)E</v>
      </c>
      <c r="C23" s="211" t="s">
        <v>424</v>
      </c>
      <c r="D23" s="212" t="str">
        <f>+'[8]APU '!$C$1070</f>
        <v>m3-km</v>
      </c>
      <c r="E23" s="213">
        <f>+E20*101</f>
        <v>2020</v>
      </c>
      <c r="F23" s="343"/>
      <c r="G23" s="215">
        <f t="shared" si="0"/>
        <v>0</v>
      </c>
    </row>
    <row r="24" spans="1:7" ht="17.25">
      <c r="A24" s="176"/>
      <c r="B24" s="210" t="str">
        <f>+'[8]APU '!$C$1143</f>
        <v>309-6(5)E</v>
      </c>
      <c r="C24" s="211" t="s">
        <v>425</v>
      </c>
      <c r="D24" s="212" t="str">
        <f>+'[8]APU '!$C$1145</f>
        <v>m3-km</v>
      </c>
      <c r="E24" s="213">
        <f>+E21*101</f>
        <v>2525</v>
      </c>
      <c r="F24" s="343"/>
      <c r="G24" s="215">
        <f t="shared" si="0"/>
        <v>0</v>
      </c>
    </row>
    <row r="25" spans="1:7" ht="17.25">
      <c r="A25" s="176"/>
      <c r="B25" s="210" t="str">
        <f>+'[8]APU '!$C$1218</f>
        <v>309-6(5)E</v>
      </c>
      <c r="C25" s="211" t="s">
        <v>426</v>
      </c>
      <c r="D25" s="212" t="str">
        <f>+'[8]APU '!$C$1220</f>
        <v>m3-km</v>
      </c>
      <c r="E25" s="213">
        <f>+E22*101</f>
        <v>2020</v>
      </c>
      <c r="F25" s="343"/>
      <c r="G25" s="215">
        <f t="shared" si="0"/>
        <v>0</v>
      </c>
    </row>
    <row r="26" spans="1:7" ht="34.5">
      <c r="A26" s="176"/>
      <c r="B26" s="210" t="str">
        <f>+'[8]APU '!$C$3185</f>
        <v>405-8 (1)</v>
      </c>
      <c r="C26" s="211" t="str">
        <f>+'[8]APU '!$C$3186</f>
        <v>Pavimento de hormigón de cemento Portland, 4.5Mpa. (Planta)  (Manual) Incl. Curador superficial y acabado</v>
      </c>
      <c r="D26" s="212" t="str">
        <f>+'[8]APU '!$C$3187</f>
        <v>m3</v>
      </c>
      <c r="E26" s="213">
        <v>20</v>
      </c>
      <c r="F26" s="343"/>
      <c r="G26" s="215">
        <f t="shared" si="0"/>
        <v>0</v>
      </c>
    </row>
    <row r="27" spans="1:7" ht="39.75" customHeight="1">
      <c r="A27" s="176"/>
      <c r="B27" s="326" t="str">
        <f>+'[8]APU '!$C$3260</f>
        <v>309-6(4)E</v>
      </c>
      <c r="C27" s="211" t="s">
        <v>280</v>
      </c>
      <c r="D27" s="212" t="str">
        <f>+'[8]APU '!$C$3262</f>
        <v>m3-km</v>
      </c>
      <c r="E27" s="213">
        <f>+E26*117</f>
        <v>2340</v>
      </c>
      <c r="F27" s="214"/>
      <c r="G27" s="215">
        <f t="shared" si="0"/>
        <v>0</v>
      </c>
    </row>
    <row r="28" spans="1:7" ht="34.5">
      <c r="A28" s="176"/>
      <c r="B28" s="210" t="str">
        <f>+'[8]APU '!$C$3336</f>
        <v>405-8 (2)</v>
      </c>
      <c r="C28" s="211" t="str">
        <f>+'[8]APU '!$C$3337</f>
        <v>Acero de refuerzo en barras (pasadores acero liso D = 32 mm; corrugado, fy = 4200 kg/cm2)</v>
      </c>
      <c r="D28" s="212" t="str">
        <f>+'[8]APU '!$C$3338</f>
        <v>Kg</v>
      </c>
      <c r="E28" s="213">
        <v>260</v>
      </c>
      <c r="F28" s="343"/>
      <c r="G28" s="215">
        <f t="shared" si="0"/>
        <v>0</v>
      </c>
    </row>
    <row r="29" spans="1:7" ht="34.5">
      <c r="A29" s="176"/>
      <c r="B29" s="210" t="str">
        <f>+'[8]APU '!$C$3486</f>
        <v>405-8 (4)E</v>
      </c>
      <c r="C29" s="211" t="str">
        <f>+'[8]APU '!$C$3487</f>
        <v>Juntas simuladas (4 X 4.5), Longitudinales y transversales (Corte y sello)</v>
      </c>
      <c r="D29" s="212" t="str">
        <f>+'[8]APU '!$C$3488</f>
        <v>m</v>
      </c>
      <c r="E29" s="213">
        <v>80</v>
      </c>
      <c r="F29" s="343"/>
      <c r="G29" s="215">
        <f t="shared" si="0"/>
        <v>0</v>
      </c>
    </row>
    <row r="30" spans="1:7" ht="17.25">
      <c r="A30" s="176"/>
      <c r="B30" s="210" t="str">
        <f>+'[8]APU '!$C$6728</f>
        <v>307-2 (1) E 1a</v>
      </c>
      <c r="C30" s="211" t="str">
        <f>+'[8]APU '!$C$6729</f>
        <v>Excavación y relleno para estructuras (Zanja sub-drenes)</v>
      </c>
      <c r="D30" s="212" t="str">
        <f>+'[8]APU '!$C$6730</f>
        <v>m3</v>
      </c>
      <c r="E30" s="213">
        <v>40</v>
      </c>
      <c r="F30" s="343"/>
      <c r="G30" s="215">
        <f t="shared" si="0"/>
        <v>0</v>
      </c>
    </row>
    <row r="31" spans="1:7" ht="17.25">
      <c r="A31" s="176"/>
      <c r="B31" s="210" t="str">
        <f>+'[8]APU '!$C$7030</f>
        <v>606-1 (1b)</v>
      </c>
      <c r="C31" s="211" t="str">
        <f>+'[8]APU '!$C$7031</f>
        <v>Geotextil para subdrén, 1600 NT</v>
      </c>
      <c r="D31" s="212" t="str">
        <f>+'[8]APU '!$C$7032</f>
        <v>m2</v>
      </c>
      <c r="E31" s="213">
        <v>150</v>
      </c>
      <c r="F31" s="343"/>
      <c r="G31" s="215">
        <f t="shared" si="0"/>
        <v>0</v>
      </c>
    </row>
    <row r="32" spans="1:7" ht="17.25">
      <c r="A32" s="176"/>
      <c r="B32" s="210" t="str">
        <f>+'[8]APU '!$C$7105</f>
        <v>606-1 (1a)*</v>
      </c>
      <c r="C32" s="211" t="str">
        <f>+'[8]APU '!$C$7106</f>
        <v>Tubería para subdrenes D = 200 mm  PVC  (Incl. Perforación)</v>
      </c>
      <c r="D32" s="212" t="str">
        <f>+'[8]APU '!$C$7107</f>
        <v>m</v>
      </c>
      <c r="E32" s="213">
        <v>30</v>
      </c>
      <c r="F32" s="343"/>
      <c r="G32" s="215">
        <f t="shared" si="0"/>
        <v>0</v>
      </c>
    </row>
    <row r="33" spans="1:7" ht="17.25">
      <c r="A33" s="176"/>
      <c r="B33" s="210" t="str">
        <f>+'[8]APU '!$C$6803</f>
        <v>606-1 (2)</v>
      </c>
      <c r="C33" s="211" t="str">
        <f>+'[8]APU '!$C$6804</f>
        <v>Material filtrante (pasa 6" retiene 3")</v>
      </c>
      <c r="D33" s="212" t="str">
        <f>+'[8]APU '!$C$6805</f>
        <v>m3</v>
      </c>
      <c r="E33" s="213">
        <v>40</v>
      </c>
      <c r="F33" s="381"/>
      <c r="G33" s="215">
        <f t="shared" si="0"/>
        <v>0</v>
      </c>
    </row>
    <row r="34" spans="1:7" ht="34.5">
      <c r="A34" s="176"/>
      <c r="B34" s="210" t="str">
        <f>+'[8]APU '!$C$8240</f>
        <v>309-6(5)E</v>
      </c>
      <c r="C34" s="211" t="s">
        <v>278</v>
      </c>
      <c r="D34" s="212" t="str">
        <f>+'[8]APU '!$C$8242</f>
        <v>m3-km</v>
      </c>
      <c r="E34" s="213">
        <f>+E33*101</f>
        <v>4040</v>
      </c>
      <c r="F34" s="343"/>
      <c r="G34" s="215">
        <f t="shared" si="0"/>
        <v>0</v>
      </c>
    </row>
    <row r="35" spans="1:7" ht="17.25">
      <c r="A35" s="176"/>
      <c r="B35" s="210" t="str">
        <f>+'[8]APU '!$C$7332</f>
        <v>307-3 (1)</v>
      </c>
      <c r="C35" s="211" t="str">
        <f>+'[8]APU '!$C$7333</f>
        <v>Excavación para cunetas y encauzamientos (Manual)</v>
      </c>
      <c r="D35" s="212" t="str">
        <f>+'[8]APU '!$C$7334</f>
        <v>m3</v>
      </c>
      <c r="E35" s="213">
        <v>6</v>
      </c>
      <c r="F35" s="343"/>
      <c r="G35" s="215">
        <f t="shared" si="0"/>
        <v>0</v>
      </c>
    </row>
    <row r="36" spans="1:7" ht="34.5">
      <c r="A36" s="176"/>
      <c r="B36" s="210" t="str">
        <f>+'[8]APU '!$C$7483</f>
        <v>511-1 (4)d</v>
      </c>
      <c r="C36" s="211" t="str">
        <f>+'[8]APU '!$C$7484</f>
        <v>Revestimiento de Hormigón Simple, f'c=210 kg/cm2 (Bordillos Cunetas, parterre  y canales)</v>
      </c>
      <c r="D36" s="212" t="str">
        <f>+'[8]APU '!$C$7485</f>
        <v>m3</v>
      </c>
      <c r="E36" s="213">
        <v>5</v>
      </c>
      <c r="F36" s="343"/>
      <c r="G36" s="215">
        <f t="shared" si="0"/>
        <v>0</v>
      </c>
    </row>
    <row r="37" spans="1:7" ht="17.25">
      <c r="A37" s="176"/>
      <c r="B37" s="210" t="str">
        <f>+'[8]APU '!$C$7784</f>
        <v>402-7 (2)</v>
      </c>
      <c r="C37" s="211" t="str">
        <f>+'[8]APU '!$C$7785</f>
        <v>Geotextil (separador), 2000 NT</v>
      </c>
      <c r="D37" s="212" t="str">
        <f>+'[8]APU '!$C$7786</f>
        <v>m2</v>
      </c>
      <c r="E37" s="213">
        <v>100</v>
      </c>
      <c r="F37" s="343"/>
      <c r="G37" s="215">
        <f t="shared" si="0"/>
        <v>0</v>
      </c>
    </row>
    <row r="38" spans="1:7" ht="34.5">
      <c r="A38" s="176"/>
      <c r="B38" s="210" t="str">
        <f>+'[8]APU '!$C$8165</f>
        <v>508 - (2) a</v>
      </c>
      <c r="C38" s="211" t="str">
        <f>+'[8]APU '!$C$8166</f>
        <v>Mampostería de piedra molón (Enrocado  (Hormigón Simple 40% + Piedra enrocado 60%)</v>
      </c>
      <c r="D38" s="212" t="str">
        <f>+'[8]APU '!$C$8167</f>
        <v>m3</v>
      </c>
      <c r="E38" s="213">
        <v>50</v>
      </c>
      <c r="F38" s="343"/>
      <c r="G38" s="215">
        <f t="shared" si="0"/>
        <v>0</v>
      </c>
    </row>
    <row r="39" spans="1:7" ht="34.5">
      <c r="A39" s="176"/>
      <c r="B39" s="326" t="str">
        <f>+'[8]APU '!$C$8240</f>
        <v>309-6(5)E</v>
      </c>
      <c r="C39" s="211" t="s">
        <v>279</v>
      </c>
      <c r="D39" s="212" t="str">
        <f>+'[8]APU '!$C$8242</f>
        <v>m3-km</v>
      </c>
      <c r="E39" s="213">
        <f>+E38*0.6*101</f>
        <v>3030</v>
      </c>
      <c r="F39" s="214"/>
      <c r="G39" s="215">
        <f t="shared" si="0"/>
        <v>0</v>
      </c>
    </row>
    <row r="40" spans="1:7" ht="34.5">
      <c r="A40" s="176"/>
      <c r="B40" s="326" t="str">
        <f>+'[8]APU '!$C$9071</f>
        <v>310-(1) E</v>
      </c>
      <c r="C40" s="211" t="str">
        <f>+'[8]APU '!$C$9072</f>
        <v>Escombrera (Disposición Final y Tratamiento Paisajístico de Zonas de Depósito)</v>
      </c>
      <c r="D40" s="212" t="str">
        <f>+'[8]APU '!$C$9073</f>
        <v>m3</v>
      </c>
      <c r="E40" s="213">
        <f>+E16+E17+E30*0.4+E35</f>
        <v>142</v>
      </c>
      <c r="F40" s="214"/>
      <c r="G40" s="215">
        <f t="shared" si="0"/>
        <v>0</v>
      </c>
    </row>
    <row r="41" spans="1:7" ht="34.5">
      <c r="A41" s="176"/>
      <c r="B41" s="326" t="str">
        <f>+'[8]APU '!$C$9147</f>
        <v>309-2(2)</v>
      </c>
      <c r="C41" s="211" t="s">
        <v>175</v>
      </c>
      <c r="D41" s="212" t="str">
        <f>+'[8]APU '!$C$9149</f>
        <v>m3-km</v>
      </c>
      <c r="E41" s="213">
        <f>+(E16+E30*0.4+E35)*5</f>
        <v>610</v>
      </c>
      <c r="F41" s="343"/>
      <c r="G41" s="215">
        <f t="shared" si="0"/>
        <v>0</v>
      </c>
    </row>
    <row r="42" spans="1:7" s="182" customFormat="1" ht="9.75" customHeight="1" thickBot="1">
      <c r="A42" s="259"/>
      <c r="B42" s="234"/>
      <c r="C42" s="235"/>
      <c r="D42" s="236"/>
      <c r="E42" s="237"/>
      <c r="F42" s="395"/>
      <c r="G42" s="396">
        <v>0</v>
      </c>
    </row>
    <row r="43" spans="1:7" ht="18" thickBot="1">
      <c r="A43" s="193"/>
      <c r="B43" s="194"/>
      <c r="C43" s="195"/>
      <c r="D43" s="196"/>
      <c r="E43" s="197"/>
      <c r="F43" s="383" t="s">
        <v>104</v>
      </c>
      <c r="G43" s="394"/>
    </row>
    <row r="44" spans="1:7" ht="20.25">
      <c r="A44" s="194"/>
      <c r="B44" s="201"/>
      <c r="C44" s="202"/>
      <c r="D44" s="202"/>
      <c r="E44" s="202"/>
      <c r="F44" s="203"/>
      <c r="G44" s="203"/>
    </row>
    <row r="45" spans="1:7" ht="9" customHeight="1">
      <c r="A45" s="194"/>
      <c r="B45" s="202"/>
      <c r="C45" s="202"/>
      <c r="D45" s="202"/>
      <c r="E45" s="202"/>
      <c r="F45" s="203"/>
      <c r="G45" s="203"/>
    </row>
    <row r="46" spans="1:7" ht="17.25" customHeight="1">
      <c r="A46" s="194"/>
      <c r="B46" s="439"/>
      <c r="C46" s="439"/>
      <c r="D46" s="439"/>
      <c r="E46" s="439"/>
      <c r="F46" s="439"/>
      <c r="G46" s="439"/>
    </row>
    <row r="47" spans="1:7" ht="17.25">
      <c r="A47" s="194"/>
      <c r="B47" s="194"/>
      <c r="C47" s="204"/>
      <c r="D47" s="205"/>
      <c r="E47" s="206"/>
      <c r="F47" s="206"/>
      <c r="G47" s="198"/>
    </row>
    <row r="48" spans="1:7" ht="17.25">
      <c r="A48" s="194"/>
      <c r="B48" s="194"/>
      <c r="D48" s="196"/>
      <c r="E48" s="169"/>
      <c r="F48" s="169"/>
      <c r="G48" s="207"/>
    </row>
    <row r="49" spans="1:7" ht="17.25">
      <c r="A49" s="194"/>
      <c r="B49" s="194"/>
      <c r="C49" s="195"/>
      <c r="D49" s="196"/>
      <c r="E49" s="169"/>
      <c r="F49" s="169"/>
      <c r="G49" s="208"/>
    </row>
    <row r="50" spans="1:7" ht="17.25">
      <c r="A50" s="194"/>
      <c r="B50" s="194"/>
      <c r="D50" s="196"/>
      <c r="E50" s="169"/>
      <c r="F50" s="169"/>
      <c r="G50" s="207"/>
    </row>
    <row r="53" ht="16.5">
      <c r="C53" s="195"/>
    </row>
    <row r="54" spans="3:6" ht="16.5">
      <c r="C54" s="196"/>
      <c r="D54" s="430"/>
      <c r="E54" s="430"/>
      <c r="F54" s="430"/>
    </row>
    <row r="55" spans="3:6" ht="16.5">
      <c r="C55" s="209"/>
      <c r="D55" s="431"/>
      <c r="E55" s="431"/>
      <c r="F55" s="431"/>
    </row>
    <row r="56" spans="3:6" ht="16.5">
      <c r="C56" s="209"/>
      <c r="D56" s="431"/>
      <c r="E56" s="431"/>
      <c r="F56" s="431"/>
    </row>
    <row r="58" ht="17.25" customHeight="1">
      <c r="G58" s="198"/>
    </row>
  </sheetData>
  <sheetProtection/>
  <mergeCells count="9">
    <mergeCell ref="B46:G46"/>
    <mergeCell ref="D54:F54"/>
    <mergeCell ref="D55:F55"/>
    <mergeCell ref="D56:F56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27"/>
  <sheetViews>
    <sheetView view="pageBreakPreview" zoomScale="85" zoomScaleNormal="85" zoomScaleSheetLayoutView="85" zoomScalePageLayoutView="0" workbookViewId="0" topLeftCell="A88">
      <selection activeCell="G15" sqref="G15"/>
    </sheetView>
  </sheetViews>
  <sheetFormatPr defaultColWidth="11.421875" defaultRowHeight="15"/>
  <cols>
    <col min="1" max="1" width="1.8515625" style="5" customWidth="1"/>
    <col min="2" max="2" width="14.8515625" style="5" customWidth="1"/>
    <col min="3" max="3" width="74.00390625" style="5" customWidth="1"/>
    <col min="4" max="4" width="10.140625" style="5" customWidth="1"/>
    <col min="5" max="5" width="15.28125" style="5" customWidth="1"/>
    <col min="6" max="6" width="14.421875" style="5" customWidth="1"/>
    <col min="7" max="7" width="16.140625" style="5" customWidth="1"/>
    <col min="8" max="9" width="11.421875" style="4" hidden="1" customWidth="1"/>
    <col min="10" max="10" width="18.00390625" style="4" hidden="1" customWidth="1"/>
    <col min="11" max="11" width="11.421875" style="4" customWidth="1"/>
    <col min="12" max="12" width="16.421875" style="4" customWidth="1"/>
    <col min="13" max="14" width="11.421875" style="4" hidden="1" customWidth="1"/>
    <col min="15" max="16" width="15.140625" style="5" hidden="1" customWidth="1"/>
    <col min="17" max="19" width="11.421875" style="5" hidden="1" customWidth="1"/>
    <col min="20" max="22" width="11.421875" style="71" hidden="1" customWidth="1"/>
    <col min="23" max="23" width="3.421875" style="71" customWidth="1"/>
    <col min="24" max="52" width="11.421875" style="71" customWidth="1"/>
    <col min="53" max="53" width="13.421875" style="71" customWidth="1"/>
    <col min="54" max="55" width="11.421875" style="71" customWidth="1"/>
    <col min="56" max="56" width="14.00390625" style="5" customWidth="1"/>
    <col min="57" max="73" width="11.421875" style="5" customWidth="1"/>
    <col min="74" max="16384" width="11.421875" style="5" customWidth="1"/>
  </cols>
  <sheetData>
    <row r="1" spans="1:7" ht="31.5">
      <c r="A1" s="3"/>
      <c r="B1" s="422"/>
      <c r="C1" s="423"/>
      <c r="D1" s="423"/>
      <c r="E1" s="423"/>
      <c r="F1" s="423"/>
      <c r="G1" s="423"/>
    </row>
    <row r="2" spans="1:7" ht="30.75" customHeight="1">
      <c r="A2" s="3"/>
      <c r="B2" s="6"/>
      <c r="C2" s="6"/>
      <c r="D2" s="7"/>
      <c r="E2" s="8"/>
      <c r="F2" s="8"/>
      <c r="G2" s="9"/>
    </row>
    <row r="3" spans="1:7" ht="25.5" customHeight="1">
      <c r="A3" s="424" t="s">
        <v>139</v>
      </c>
      <c r="B3" s="424"/>
      <c r="C3" s="424"/>
      <c r="D3" s="424"/>
      <c r="E3" s="424"/>
      <c r="F3" s="424"/>
      <c r="G3" s="424"/>
    </row>
    <row r="4" spans="1:7" ht="23.25" customHeight="1">
      <c r="A4" s="10"/>
      <c r="B4" s="104" t="str">
        <f>+datos!C3</f>
        <v>INSTITUCION:</v>
      </c>
      <c r="C4" s="103" t="str">
        <f>+datos!D3</f>
        <v>MINISTERIO DE TRANSPORTE Y OBRAS PÚBLICAS</v>
      </c>
      <c r="D4" s="105"/>
      <c r="E4" s="106"/>
      <c r="F4" s="106"/>
      <c r="G4" s="106"/>
    </row>
    <row r="5" spans="1:7" ht="31.5" customHeight="1">
      <c r="A5" s="10"/>
      <c r="B5" s="104" t="str">
        <f>+datos!C4</f>
        <v>PROYECTO:</v>
      </c>
      <c r="C5" s="425" t="str">
        <f>+datos!D4</f>
        <v>REHABILITACIÓN Y CONSERVACIÓN POR NIVELES DE SERVICIO DE LOS SITIOS CRITICOS DEL TRAMO "T" DE ROCAFUERTE - EL CARMEN; PEDRENALES - COJIMIES; PASO LATERAL EL CARMEN</v>
      </c>
      <c r="D5" s="426"/>
      <c r="E5" s="426"/>
      <c r="F5" s="426"/>
      <c r="G5" s="426"/>
    </row>
    <row r="6" spans="1:39" ht="15">
      <c r="A6" s="10"/>
      <c r="B6" s="104" t="str">
        <f>+datos!C5</f>
        <v>UBICACION:</v>
      </c>
      <c r="C6" s="427" t="str">
        <f>+datos!D5</f>
        <v>CANTÓN EL CARMEN - PROVINCIA DE MANABÍ</v>
      </c>
      <c r="D6" s="428"/>
      <c r="E6" s="428"/>
      <c r="F6" s="428"/>
      <c r="G6" s="428"/>
      <c r="AM6" s="71" t="e">
        <f>+#REF!+#REF!+#REF!+'98+990'!G40+'95+500'!G41+'94+000'!G24+'92+500'!G23+'91+800'!G22+'90+900'!G43+'89+500'!G43+'85+300'!G44+'82+600'!G43+'82+350'!G26+'82+100'!G41+'78+800'!G47+'78+000'!G43+'77+900'!G46+'76+600'!G23+'61+400'!G22+'41+400'!G26+'37+200'!G22+'30+950 LAD. DER'!G32+'30+600'!G41+'30+500'!G27+'21+200'!G41+#REF!+'36+200 CAMARONES'!G35</f>
        <v>#REF!</v>
      </c>
    </row>
    <row r="7" spans="1:24" ht="16.5" customHeight="1">
      <c r="A7" s="10"/>
      <c r="B7" s="104" t="str">
        <f>+datos!C7</f>
        <v>ELABORADO:</v>
      </c>
      <c r="C7" s="103" t="str">
        <f>+datos!D7</f>
        <v>MTOP-MANABÍ</v>
      </c>
      <c r="D7" s="105"/>
      <c r="E7" s="106"/>
      <c r="F7" s="106"/>
      <c r="G7" s="107">
        <v>2915313.99</v>
      </c>
      <c r="X7" s="71" t="e">
        <f>+G15-X12</f>
        <v>#REF!</v>
      </c>
    </row>
    <row r="8" spans="1:7" ht="17.25" customHeight="1">
      <c r="A8" s="10"/>
      <c r="B8" s="104" t="str">
        <f>+datos!C8</f>
        <v>FECHA:</v>
      </c>
      <c r="C8" s="103" t="str">
        <f>+datos!D8</f>
        <v>septiembre de 2017</v>
      </c>
      <c r="D8" s="105"/>
      <c r="E8" s="106"/>
      <c r="F8" s="106"/>
      <c r="G8" s="106"/>
    </row>
    <row r="9" spans="1:55" s="13" customFormat="1" ht="18.75" customHeight="1">
      <c r="A9" s="102"/>
      <c r="B9" s="104" t="str">
        <f>+datos!C9</f>
        <v>KILOMETRO(km):</v>
      </c>
      <c r="C9" s="108" t="str">
        <f>+datos!D9</f>
        <v>180 KM</v>
      </c>
      <c r="D9" s="109"/>
      <c r="E9" s="109"/>
      <c r="F9" s="109"/>
      <c r="G9" s="109"/>
      <c r="H9" s="12"/>
      <c r="I9" s="12"/>
      <c r="J9" s="12"/>
      <c r="K9" s="12"/>
      <c r="L9" s="12"/>
      <c r="M9" s="12"/>
      <c r="N9" s="12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</row>
    <row r="10" spans="1:55" s="13" customFormat="1" ht="8.25" customHeight="1">
      <c r="A10" s="429"/>
      <c r="B10" s="429"/>
      <c r="C10" s="11"/>
      <c r="D10" s="14"/>
      <c r="E10" s="14"/>
      <c r="F10" s="14"/>
      <c r="G10" s="14"/>
      <c r="H10" s="12"/>
      <c r="I10" s="12"/>
      <c r="J10" s="12"/>
      <c r="K10" s="12"/>
      <c r="L10" s="12"/>
      <c r="M10" s="12"/>
      <c r="N10" s="12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</row>
    <row r="11" spans="1:55" s="13" customFormat="1" ht="14.25" customHeight="1">
      <c r="A11" s="15"/>
      <c r="B11" s="421" t="s">
        <v>87</v>
      </c>
      <c r="C11" s="421"/>
      <c r="D11" s="421"/>
      <c r="E11" s="421"/>
      <c r="F11" s="421"/>
      <c r="G11" s="421"/>
      <c r="H11" s="12"/>
      <c r="I11" s="12"/>
      <c r="J11" s="12"/>
      <c r="K11" s="12"/>
      <c r="L11" s="12"/>
      <c r="M11" s="12"/>
      <c r="N11" s="12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</row>
    <row r="12" spans="1:56" s="13" customFormat="1" ht="18.75" customHeight="1">
      <c r="A12" s="15"/>
      <c r="B12" s="421"/>
      <c r="C12" s="421"/>
      <c r="D12" s="421"/>
      <c r="E12" s="421"/>
      <c r="F12" s="421"/>
      <c r="G12" s="421"/>
      <c r="H12" s="12"/>
      <c r="I12" s="12"/>
      <c r="J12" s="12"/>
      <c r="K12" s="12"/>
      <c r="L12" s="12"/>
      <c r="M12" s="12"/>
      <c r="N12" s="12"/>
      <c r="T12" s="149"/>
      <c r="U12" s="149"/>
      <c r="V12" s="149"/>
      <c r="W12" s="149"/>
      <c r="X12" s="149" t="e">
        <f>+#REF!+#REF!+#REF!+'98+990'!G40+'95+500'!G41+'94+000'!G24+'92+500'!G23+'91+800'!G22+'90+900'!G43+'89+500'!G43+'85+300'!G44+'82+600'!G43+'82+350'!G26+'82+100'!G41+'78+800'!G47+'78+000'!G43+'77+900'!G46+'76+600'!G23+'61+400'!G22+'41+400'!G26+'37+200'!G22+'30+950 LAD. DER'!G32+'30+600'!G41+'30+500'!G27+#REF!+'36+200 CAMARONES'!G35+'21+200'!G41+'T-R 35+800'!G45</f>
        <v>#REF!</v>
      </c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>
        <f>+'P-C 5+300'!G40+'P-C 7+800'!G37</f>
        <v>0</v>
      </c>
      <c r="BA12" s="149"/>
      <c r="BB12" s="149"/>
      <c r="BC12" s="149"/>
      <c r="BD12" s="155" t="e">
        <f>+#REF!+#REF!+#REF!+#REF!+#REF!</f>
        <v>#REF!</v>
      </c>
    </row>
    <row r="13" spans="1:53" ht="15">
      <c r="A13" s="3"/>
      <c r="B13" s="17" t="s">
        <v>88</v>
      </c>
      <c r="C13" s="17"/>
      <c r="D13" s="17"/>
      <c r="E13" s="18"/>
      <c r="F13" s="18"/>
      <c r="G13" s="18"/>
      <c r="AZ13" s="71" t="e">
        <f>+#REF!+#REF!+#REF!+'98+990'!G40+'95+500'!G41+'94+000'!G24+'92+500'!G23+'91+800'!G22+'90+900'!G43+'89+500'!G43+'85+300'!G44+'82+600'!G43+'82+350'!G26+'82+100'!G41+'78+800'!G47+'78+000'!G43+'77+900'!G46+'76+600'!G23+'61+400'!G22+'41+400'!G26+'37+200'!G22+'30+950 LAD. DER'!G32+'30+600'!G41+'30+500'!G27+'21+200'!G41+#REF!+'36+200 CAMARONES'!G35+'T-R 35+800'!G45</f>
        <v>#REF!</v>
      </c>
      <c r="BA13" s="71" t="e">
        <f>+AZ12+AZ13</f>
        <v>#REF!</v>
      </c>
    </row>
    <row r="14" spans="1:12" ht="23.25" customHeight="1" thickBot="1">
      <c r="A14" s="19" t="s">
        <v>89</v>
      </c>
      <c r="B14" s="20" t="s">
        <v>1</v>
      </c>
      <c r="C14" s="20" t="s">
        <v>90</v>
      </c>
      <c r="D14" s="20" t="s">
        <v>2</v>
      </c>
      <c r="E14" s="21" t="s">
        <v>3</v>
      </c>
      <c r="F14" s="21" t="s">
        <v>91</v>
      </c>
      <c r="G14" s="22" t="s">
        <v>92</v>
      </c>
      <c r="L14" s="134" t="e">
        <f>+G15-L16</f>
        <v>#REF!</v>
      </c>
    </row>
    <row r="15" spans="1:55" ht="24.75" customHeight="1">
      <c r="A15" s="23"/>
      <c r="B15" s="24" t="s">
        <v>89</v>
      </c>
      <c r="C15" s="25" t="s">
        <v>110</v>
      </c>
      <c r="D15" s="26"/>
      <c r="E15" s="27"/>
      <c r="F15" s="27"/>
      <c r="G15" s="28" t="e">
        <f>SUM(G17:G110)</f>
        <v>#REF!</v>
      </c>
      <c r="M15" s="136" t="s">
        <v>142</v>
      </c>
      <c r="N15" s="136"/>
      <c r="O15" s="137" t="s">
        <v>143</v>
      </c>
      <c r="P15" s="137"/>
      <c r="Q15" s="138" t="s">
        <v>144</v>
      </c>
      <c r="R15" s="138"/>
      <c r="S15" s="138" t="s">
        <v>145</v>
      </c>
      <c r="T15" s="150"/>
      <c r="U15" s="150" t="s">
        <v>146</v>
      </c>
      <c r="V15" s="150"/>
      <c r="W15" s="250"/>
      <c r="X15" s="150" t="s">
        <v>291</v>
      </c>
      <c r="Y15" s="150" t="s">
        <v>292</v>
      </c>
      <c r="Z15" s="150" t="s">
        <v>293</v>
      </c>
      <c r="AA15" s="150" t="s">
        <v>294</v>
      </c>
      <c r="AB15" s="150" t="s">
        <v>295</v>
      </c>
      <c r="AC15" s="150" t="s">
        <v>318</v>
      </c>
      <c r="AD15" s="150" t="s">
        <v>296</v>
      </c>
      <c r="AE15" s="150" t="s">
        <v>297</v>
      </c>
      <c r="AF15" s="150" t="s">
        <v>298</v>
      </c>
      <c r="AG15" s="150" t="s">
        <v>299</v>
      </c>
      <c r="AH15" s="150" t="s">
        <v>300</v>
      </c>
      <c r="AI15" s="150" t="s">
        <v>301</v>
      </c>
      <c r="AJ15" s="150" t="s">
        <v>302</v>
      </c>
      <c r="AK15" s="150" t="s">
        <v>303</v>
      </c>
      <c r="AL15" s="150" t="s">
        <v>304</v>
      </c>
      <c r="AM15" s="150" t="s">
        <v>305</v>
      </c>
      <c r="AN15" s="150" t="s">
        <v>306</v>
      </c>
      <c r="AO15" s="150" t="s">
        <v>307</v>
      </c>
      <c r="AP15" s="150" t="s">
        <v>308</v>
      </c>
      <c r="AQ15" s="150" t="s">
        <v>309</v>
      </c>
      <c r="AR15" s="150" t="s">
        <v>310</v>
      </c>
      <c r="AS15" s="150" t="s">
        <v>311</v>
      </c>
      <c r="AT15" s="150" t="s">
        <v>312</v>
      </c>
      <c r="AU15" s="150" t="s">
        <v>313</v>
      </c>
      <c r="AV15" s="150" t="s">
        <v>314</v>
      </c>
      <c r="AW15" s="150" t="s">
        <v>263</v>
      </c>
      <c r="AX15" s="150" t="s">
        <v>315</v>
      </c>
      <c r="AY15" s="150" t="s">
        <v>324</v>
      </c>
      <c r="AZ15" s="150" t="s">
        <v>325</v>
      </c>
      <c r="BA15" s="250"/>
      <c r="BB15" s="250"/>
      <c r="BC15" s="250"/>
    </row>
    <row r="16" spans="1:55" ht="15.75">
      <c r="A16" s="23"/>
      <c r="B16" s="29" t="s">
        <v>89</v>
      </c>
      <c r="C16" s="30" t="s">
        <v>93</v>
      </c>
      <c r="D16" s="31"/>
      <c r="E16" s="32"/>
      <c r="F16" s="32"/>
      <c r="G16" s="33"/>
      <c r="L16" s="134" t="e">
        <f>+#REF!+#REF!+#REF!+#REF!+#REF!</f>
        <v>#REF!</v>
      </c>
      <c r="M16" s="139"/>
      <c r="N16" s="139"/>
      <c r="O16" s="140"/>
      <c r="P16" s="140"/>
      <c r="Q16" s="140"/>
      <c r="R16" s="140"/>
      <c r="S16" s="140"/>
      <c r="T16" s="151"/>
      <c r="U16" s="151"/>
      <c r="V16" s="151"/>
      <c r="W16" s="2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251"/>
      <c r="BB16" s="251"/>
      <c r="BC16" s="251"/>
    </row>
    <row r="17" spans="1:55" ht="15">
      <c r="A17" s="23"/>
      <c r="B17" s="113" t="s">
        <v>239</v>
      </c>
      <c r="C17" s="59" t="s">
        <v>240</v>
      </c>
      <c r="D17" s="37" t="s">
        <v>6</v>
      </c>
      <c r="E17" s="114" t="e">
        <f>+AZ17</f>
        <v>#REF!</v>
      </c>
      <c r="F17" s="114">
        <v>1.516</v>
      </c>
      <c r="G17" s="115" t="e">
        <f aca="true" t="shared" si="0" ref="G17:G47">ROUND(E17*F17,2)</f>
        <v>#REF!</v>
      </c>
      <c r="M17" s="141"/>
      <c r="N17" s="141"/>
      <c r="O17" s="140"/>
      <c r="P17" s="140"/>
      <c r="Q17" s="140"/>
      <c r="R17" s="140"/>
      <c r="S17" s="140"/>
      <c r="T17" s="151"/>
      <c r="U17" s="151"/>
      <c r="V17" s="151"/>
      <c r="W17" s="2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 t="e">
        <f>+#REF!</f>
        <v>#REF!</v>
      </c>
      <c r="AX17" s="151">
        <f>+'36+200 CAMARONES'!E12</f>
        <v>500</v>
      </c>
      <c r="AY17" s="151"/>
      <c r="AZ17" s="151" t="e">
        <f>+SUM(X17:AY17)</f>
        <v>#REF!</v>
      </c>
      <c r="BA17" s="251" t="e">
        <f>+AZ17*F17</f>
        <v>#REF!</v>
      </c>
      <c r="BB17" s="251"/>
      <c r="BC17" s="251"/>
    </row>
    <row r="18" spans="1:55" ht="15">
      <c r="A18" s="34" t="s">
        <v>94</v>
      </c>
      <c r="B18" s="113" t="s">
        <v>4</v>
      </c>
      <c r="C18" s="59" t="s">
        <v>5</v>
      </c>
      <c r="D18" s="37" t="s">
        <v>6</v>
      </c>
      <c r="E18" s="114" t="e">
        <f>+AZ18+'P-C 5+300'!E17+'P-C 7+800'!E17</f>
        <v>#REF!</v>
      </c>
      <c r="F18" s="114">
        <v>1.49</v>
      </c>
      <c r="G18" s="115" t="e">
        <f t="shared" si="0"/>
        <v>#REF!</v>
      </c>
      <c r="M18" s="141" t="e">
        <f>+#REF!</f>
        <v>#REF!</v>
      </c>
      <c r="N18" s="141" t="e">
        <f aca="true" t="shared" si="1" ref="N18:N88">+M18*F18</f>
        <v>#REF!</v>
      </c>
      <c r="O18" s="140"/>
      <c r="P18" s="140">
        <f aca="true" t="shared" si="2" ref="P18:P88">+O18*F18</f>
        <v>0</v>
      </c>
      <c r="Q18" s="140"/>
      <c r="R18" s="140">
        <f aca="true" t="shared" si="3" ref="R18:R88">+Q18*F18</f>
        <v>0</v>
      </c>
      <c r="S18" s="142" t="e">
        <f>+#REF!</f>
        <v>#REF!</v>
      </c>
      <c r="T18" s="151" t="e">
        <f aca="true" t="shared" si="4" ref="T18:T88">+S18*F18</f>
        <v>#REF!</v>
      </c>
      <c r="U18" s="151"/>
      <c r="V18" s="151">
        <f aca="true" t="shared" si="5" ref="V18:V88">+U18*F18</f>
        <v>0</v>
      </c>
      <c r="W18" s="251"/>
      <c r="X18" s="151"/>
      <c r="Y18" s="151"/>
      <c r="Z18" s="151"/>
      <c r="AA18" s="151">
        <f>+'98+990'!E17</f>
        <v>600</v>
      </c>
      <c r="AB18" s="151">
        <f>+'95+500'!E16</f>
        <v>126</v>
      </c>
      <c r="AC18" s="151">
        <f>+'94+000'!E16</f>
        <v>300</v>
      </c>
      <c r="AD18" s="151"/>
      <c r="AE18" s="151">
        <f>+'91+800'!E16</f>
        <v>6600</v>
      </c>
      <c r="AF18" s="151">
        <f>+'90+900'!E16</f>
        <v>540</v>
      </c>
      <c r="AG18" s="151">
        <f>+'89+500'!E16</f>
        <v>100</v>
      </c>
      <c r="AH18" s="151" t="e">
        <f>+'85+300'!#REF!</f>
        <v>#REF!</v>
      </c>
      <c r="AI18" s="151">
        <f>+'82+600'!E16</f>
        <v>380</v>
      </c>
      <c r="AJ18" s="151">
        <f>+'82+350'!E16</f>
        <v>50</v>
      </c>
      <c r="AK18" s="151">
        <f>+'82+100'!E17</f>
        <v>150</v>
      </c>
      <c r="AL18" s="151">
        <f>+'78+800'!E17</f>
        <v>240</v>
      </c>
      <c r="AM18" s="151">
        <f>+'78+000'!E17</f>
        <v>7000</v>
      </c>
      <c r="AN18" s="151">
        <f>+'77+900'!E17</f>
        <v>126</v>
      </c>
      <c r="AO18" s="151">
        <f>+'76+600'!E16</f>
        <v>7800</v>
      </c>
      <c r="AP18" s="151">
        <f>+'61+400'!E16</f>
        <v>7800</v>
      </c>
      <c r="AQ18" s="151"/>
      <c r="AR18" s="151">
        <f>+'37+200'!E16</f>
        <v>10300</v>
      </c>
      <c r="AS18" s="151" t="e">
        <f>+'30+950 LAD. DER'!E17+'30+950 LAD. DER'!#REF!</f>
        <v>#REF!</v>
      </c>
      <c r="AT18" s="151">
        <f>+'30+600'!E17</f>
        <v>1400</v>
      </c>
      <c r="AU18" s="151"/>
      <c r="AV18" s="151">
        <f>+'21+200'!E17</f>
        <v>300</v>
      </c>
      <c r="AW18" s="151"/>
      <c r="AX18" s="151"/>
      <c r="AY18" s="151">
        <f>+'T-R 35+800'!E17</f>
        <v>110</v>
      </c>
      <c r="AZ18" s="151" t="e">
        <f>+SUM(X18:AY18)</f>
        <v>#REF!</v>
      </c>
      <c r="BA18" s="251" t="e">
        <f>+AZ18*F18</f>
        <v>#REF!</v>
      </c>
      <c r="BB18" s="251"/>
      <c r="BC18" s="251"/>
    </row>
    <row r="19" spans="1:55" ht="15">
      <c r="A19" s="34"/>
      <c r="B19" s="113" t="s">
        <v>173</v>
      </c>
      <c r="C19" s="59" t="s">
        <v>174</v>
      </c>
      <c r="D19" s="37" t="s">
        <v>6</v>
      </c>
      <c r="E19" s="114">
        <f>+AZ19</f>
        <v>2329</v>
      </c>
      <c r="F19" s="114">
        <v>1.8039999999999998</v>
      </c>
      <c r="G19" s="115">
        <f t="shared" si="0"/>
        <v>4201.52</v>
      </c>
      <c r="M19" s="141"/>
      <c r="N19" s="141"/>
      <c r="O19" s="140"/>
      <c r="P19" s="140"/>
      <c r="Q19" s="140"/>
      <c r="R19" s="140"/>
      <c r="S19" s="142"/>
      <c r="T19" s="151"/>
      <c r="U19" s="151"/>
      <c r="V19" s="151"/>
      <c r="W19" s="251"/>
      <c r="X19" s="151"/>
      <c r="Y19" s="151"/>
      <c r="Z19" s="151"/>
      <c r="AA19" s="151"/>
      <c r="AB19" s="151"/>
      <c r="AC19" s="151"/>
      <c r="AD19" s="151">
        <f>+'92+500'!E16</f>
        <v>2329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>
        <f>+SUM(X19:AY19)</f>
        <v>2329</v>
      </c>
      <c r="BA19" s="251">
        <f>+AZ19*F19</f>
        <v>4201.516</v>
      </c>
      <c r="BB19" s="251"/>
      <c r="BC19" s="251"/>
    </row>
    <row r="20" spans="1:55" ht="15">
      <c r="A20" s="34"/>
      <c r="B20" s="113" t="s">
        <v>176</v>
      </c>
      <c r="C20" s="59" t="s">
        <v>177</v>
      </c>
      <c r="D20" s="37" t="s">
        <v>6</v>
      </c>
      <c r="E20" s="114">
        <f>+AZ20</f>
        <v>2000</v>
      </c>
      <c r="F20" s="114">
        <v>7.685</v>
      </c>
      <c r="G20" s="115">
        <f t="shared" si="0"/>
        <v>15370</v>
      </c>
      <c r="M20" s="141"/>
      <c r="N20" s="141"/>
      <c r="O20" s="140"/>
      <c r="P20" s="140"/>
      <c r="Q20" s="140"/>
      <c r="R20" s="140"/>
      <c r="S20" s="142"/>
      <c r="T20" s="151"/>
      <c r="U20" s="151"/>
      <c r="V20" s="151"/>
      <c r="W20" s="251"/>
      <c r="X20" s="151"/>
      <c r="Y20" s="151"/>
      <c r="Z20" s="151"/>
      <c r="AA20" s="151"/>
      <c r="AB20" s="151"/>
      <c r="AC20" s="151"/>
      <c r="AD20" s="151">
        <f>+'92+500'!E17</f>
        <v>2000</v>
      </c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>
        <f>+SUM(X20:AY20)</f>
        <v>2000</v>
      </c>
      <c r="BA20" s="251">
        <f>+AZ20*F20</f>
        <v>15370</v>
      </c>
      <c r="BB20" s="251"/>
      <c r="BC20" s="251"/>
    </row>
    <row r="21" spans="1:55" ht="15">
      <c r="A21" s="34"/>
      <c r="B21" s="113" t="str">
        <f>+'P-C 7+800'!B18</f>
        <v>303-2 (2) E 1r</v>
      </c>
      <c r="C21" s="59" t="str">
        <f>+'P-C 7+800'!C18</f>
        <v>Excavación Manual</v>
      </c>
      <c r="D21" s="37" t="str">
        <f>+'P-C 7+800'!D18</f>
        <v>m3</v>
      </c>
      <c r="E21" s="114">
        <f>+'P-C 7+800'!E18</f>
        <v>200</v>
      </c>
      <c r="F21" s="114">
        <f>+'P-C 7+800'!F18</f>
        <v>0</v>
      </c>
      <c r="G21" s="115">
        <f t="shared" si="0"/>
        <v>0</v>
      </c>
      <c r="M21" s="141"/>
      <c r="N21" s="141"/>
      <c r="O21" s="140"/>
      <c r="P21" s="140"/>
      <c r="Q21" s="140"/>
      <c r="R21" s="140"/>
      <c r="S21" s="142"/>
      <c r="T21" s="151"/>
      <c r="U21" s="151"/>
      <c r="V21" s="151"/>
      <c r="W21" s="2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251"/>
      <c r="BB21" s="251"/>
      <c r="BC21" s="251"/>
    </row>
    <row r="22" spans="1:55" ht="30">
      <c r="A22" s="34"/>
      <c r="B22" s="113" t="s">
        <v>185</v>
      </c>
      <c r="C22" s="132" t="s">
        <v>186</v>
      </c>
      <c r="D22" s="37" t="s">
        <v>6</v>
      </c>
      <c r="E22" s="114">
        <f>+AZ22</f>
        <v>6975</v>
      </c>
      <c r="F22" s="114">
        <v>2.46</v>
      </c>
      <c r="G22" s="115">
        <f t="shared" si="0"/>
        <v>17158.5</v>
      </c>
      <c r="M22" s="141"/>
      <c r="N22" s="141"/>
      <c r="O22" s="140"/>
      <c r="P22" s="140"/>
      <c r="Q22" s="140"/>
      <c r="R22" s="140"/>
      <c r="S22" s="142"/>
      <c r="T22" s="151"/>
      <c r="U22" s="151"/>
      <c r="V22" s="151"/>
      <c r="W22" s="2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>
        <f>+'78+000'!E18</f>
        <v>6975</v>
      </c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>
        <f aca="true" t="shared" si="6" ref="AZ22:AZ57">+SUM(X22:AY22)</f>
        <v>6975</v>
      </c>
      <c r="BA22" s="251">
        <f aca="true" t="shared" si="7" ref="BA22:BA30">+AZ22*F22</f>
        <v>17158.5</v>
      </c>
      <c r="BB22" s="251"/>
      <c r="BC22" s="251"/>
    </row>
    <row r="23" spans="1:55" ht="15">
      <c r="A23" s="34"/>
      <c r="B23" s="113" t="s">
        <v>11</v>
      </c>
      <c r="C23" s="59" t="s">
        <v>12</v>
      </c>
      <c r="D23" s="37" t="s">
        <v>6</v>
      </c>
      <c r="E23" s="114" t="e">
        <f>+AZ23</f>
        <v>#REF!</v>
      </c>
      <c r="F23" s="114">
        <v>3.24</v>
      </c>
      <c r="G23" s="115" t="e">
        <f t="shared" si="0"/>
        <v>#REF!</v>
      </c>
      <c r="M23" s="141" t="e">
        <f>+#REF!</f>
        <v>#REF!</v>
      </c>
      <c r="N23" s="141" t="e">
        <f t="shared" si="1"/>
        <v>#REF!</v>
      </c>
      <c r="O23" s="140"/>
      <c r="P23" s="140">
        <f t="shared" si="2"/>
        <v>0</v>
      </c>
      <c r="Q23" s="140"/>
      <c r="R23" s="140">
        <f t="shared" si="3"/>
        <v>0</v>
      </c>
      <c r="S23" s="140"/>
      <c r="T23" s="151">
        <f t="shared" si="4"/>
        <v>0</v>
      </c>
      <c r="U23" s="151"/>
      <c r="V23" s="151">
        <f t="shared" si="5"/>
        <v>0</v>
      </c>
      <c r="W23" s="251"/>
      <c r="X23" s="151" t="e">
        <f>+#REF!</f>
        <v>#REF!</v>
      </c>
      <c r="Y23" s="151" t="e">
        <f>+#REF!</f>
        <v>#REF!</v>
      </c>
      <c r="Z23" s="151" t="e">
        <f>+#REF!</f>
        <v>#REF!</v>
      </c>
      <c r="AA23" s="151"/>
      <c r="AB23" s="151">
        <f>+'95+500'!E22</f>
        <v>50</v>
      </c>
      <c r="AC23" s="151"/>
      <c r="AD23" s="151"/>
      <c r="AE23" s="151"/>
      <c r="AF23" s="151"/>
      <c r="AG23" s="151"/>
      <c r="AH23" s="151" t="e">
        <f>+'85+300'!#REF!</f>
        <v>#REF!</v>
      </c>
      <c r="AI23" s="151">
        <f>+'82+600'!E18</f>
        <v>360</v>
      </c>
      <c r="AJ23" s="151"/>
      <c r="AK23" s="151">
        <f>+'82+100'!E18</f>
        <v>120</v>
      </c>
      <c r="AL23" s="151">
        <f>+'78+800'!E27</f>
        <v>4000</v>
      </c>
      <c r="AM23" s="151"/>
      <c r="AN23" s="151">
        <v>50</v>
      </c>
      <c r="AO23" s="151"/>
      <c r="AP23" s="151"/>
      <c r="AQ23" s="151">
        <f>+'41+400'!E19</f>
        <v>1140</v>
      </c>
      <c r="AR23" s="151"/>
      <c r="AS23" s="151" t="e">
        <f>+'30+950 LAD. DER'!#REF!</f>
        <v>#REF!</v>
      </c>
      <c r="AT23" s="151">
        <f>+'30+600'!E23</f>
        <v>1140</v>
      </c>
      <c r="AU23" s="151">
        <f>+'30+500'!E19</f>
        <v>1140</v>
      </c>
      <c r="AV23" s="151">
        <f>+'21+200'!E23</f>
        <v>50</v>
      </c>
      <c r="AW23" s="151"/>
      <c r="AX23" s="151"/>
      <c r="AY23" s="151">
        <f>+'T-R 35+800'!E21</f>
        <v>200</v>
      </c>
      <c r="AZ23" s="151" t="e">
        <f t="shared" si="6"/>
        <v>#REF!</v>
      </c>
      <c r="BA23" s="251" t="e">
        <f t="shared" si="7"/>
        <v>#REF!</v>
      </c>
      <c r="BB23" s="251"/>
      <c r="BC23" s="251"/>
    </row>
    <row r="24" spans="1:55" ht="15">
      <c r="A24" s="34"/>
      <c r="B24" s="113" t="s">
        <v>13</v>
      </c>
      <c r="C24" s="59" t="s">
        <v>129</v>
      </c>
      <c r="D24" s="37" t="s">
        <v>14</v>
      </c>
      <c r="E24" s="114" t="e">
        <f>+AZ24</f>
        <v>#REF!</v>
      </c>
      <c r="F24" s="114">
        <v>0.4</v>
      </c>
      <c r="G24" s="115" t="e">
        <f t="shared" si="0"/>
        <v>#REF!</v>
      </c>
      <c r="M24" s="141" t="e">
        <f>+#REF!</f>
        <v>#REF!</v>
      </c>
      <c r="N24" s="141" t="e">
        <f t="shared" si="1"/>
        <v>#REF!</v>
      </c>
      <c r="O24" s="140"/>
      <c r="P24" s="140">
        <f t="shared" si="2"/>
        <v>0</v>
      </c>
      <c r="Q24" s="140"/>
      <c r="R24" s="140">
        <f t="shared" si="3"/>
        <v>0</v>
      </c>
      <c r="S24" s="140"/>
      <c r="T24" s="151">
        <f t="shared" si="4"/>
        <v>0</v>
      </c>
      <c r="U24" s="151"/>
      <c r="V24" s="151">
        <f t="shared" si="5"/>
        <v>0</v>
      </c>
      <c r="W24" s="2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 t="e">
        <f>+'85+300'!#REF!</f>
        <v>#REF!</v>
      </c>
      <c r="AI24" s="151">
        <f>+'82+600'!E19</f>
        <v>3600</v>
      </c>
      <c r="AJ24" s="151"/>
      <c r="AK24" s="151">
        <f>+'82+100'!E19</f>
        <v>1200</v>
      </c>
      <c r="AL24" s="151"/>
      <c r="AM24" s="151"/>
      <c r="AN24" s="151"/>
      <c r="AO24" s="151"/>
      <c r="AP24" s="151"/>
      <c r="AQ24" s="151"/>
      <c r="AR24" s="151"/>
      <c r="AS24" s="151" t="e">
        <f>+'30+950 LAD. DER'!#REF!</f>
        <v>#REF!</v>
      </c>
      <c r="AT24" s="151">
        <f>+'30+600'!E24</f>
        <v>10260</v>
      </c>
      <c r="AU24" s="151">
        <f>+'30+500'!E20</f>
        <v>10260</v>
      </c>
      <c r="AV24" s="151"/>
      <c r="AW24" s="151"/>
      <c r="AX24" s="151"/>
      <c r="AY24" s="151"/>
      <c r="AZ24" s="151" t="e">
        <f t="shared" si="6"/>
        <v>#REF!</v>
      </c>
      <c r="BA24" s="251" t="e">
        <f t="shared" si="7"/>
        <v>#REF!</v>
      </c>
      <c r="BB24" s="251"/>
      <c r="BC24" s="251"/>
    </row>
    <row r="25" spans="1:55" ht="15">
      <c r="A25" s="34"/>
      <c r="B25" s="42" t="s">
        <v>13</v>
      </c>
      <c r="C25" s="59" t="s">
        <v>316</v>
      </c>
      <c r="D25" s="37" t="s">
        <v>62</v>
      </c>
      <c r="E25" s="114" t="e">
        <f>+AZ25</f>
        <v>#REF!</v>
      </c>
      <c r="F25" s="114">
        <v>0.32</v>
      </c>
      <c r="G25" s="115" t="e">
        <f t="shared" si="0"/>
        <v>#REF!</v>
      </c>
      <c r="M25" s="141"/>
      <c r="N25" s="141"/>
      <c r="O25" s="140"/>
      <c r="P25" s="140"/>
      <c r="Q25" s="140"/>
      <c r="R25" s="140"/>
      <c r="S25" s="140"/>
      <c r="T25" s="151"/>
      <c r="U25" s="151"/>
      <c r="V25" s="151"/>
      <c r="W25" s="251"/>
      <c r="X25" s="151" t="e">
        <f>+#REF!</f>
        <v>#REF!</v>
      </c>
      <c r="Y25" s="151" t="e">
        <f>+#REF!</f>
        <v>#REF!</v>
      </c>
      <c r="Z25" s="151" t="e">
        <f>+#REF!</f>
        <v>#REF!</v>
      </c>
      <c r="AA25" s="151"/>
      <c r="AB25" s="151">
        <f>+'95+500'!E23</f>
        <v>1000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>
        <f>+'78+800'!E28</f>
        <v>80000</v>
      </c>
      <c r="AM25" s="151"/>
      <c r="AN25" s="151">
        <f>+'77+900'!E24</f>
        <v>37000</v>
      </c>
      <c r="AO25" s="151"/>
      <c r="AP25" s="151"/>
      <c r="AQ25" s="151">
        <f>+'41+400'!E20</f>
        <v>13680</v>
      </c>
      <c r="AR25" s="151"/>
      <c r="AS25" s="151"/>
      <c r="AT25" s="151"/>
      <c r="AU25" s="151"/>
      <c r="AV25" s="151">
        <f>+'21+200'!E24</f>
        <v>1000</v>
      </c>
      <c r="AW25" s="151"/>
      <c r="AX25" s="151"/>
      <c r="AY25" s="151">
        <f>+'T-R 35+800'!E22</f>
        <v>4000</v>
      </c>
      <c r="AZ25" s="151" t="e">
        <f t="shared" si="6"/>
        <v>#REF!</v>
      </c>
      <c r="BA25" s="251" t="e">
        <f t="shared" si="7"/>
        <v>#REF!</v>
      </c>
      <c r="BB25" s="251"/>
      <c r="BC25" s="251"/>
    </row>
    <row r="26" spans="1:55" ht="15" hidden="1">
      <c r="A26" s="34"/>
      <c r="B26" s="42" t="s">
        <v>170</v>
      </c>
      <c r="C26" s="252" t="s">
        <v>162</v>
      </c>
      <c r="D26" s="37" t="s">
        <v>6</v>
      </c>
      <c r="E26" s="114"/>
      <c r="F26" s="114">
        <v>18.163</v>
      </c>
      <c r="G26" s="115">
        <f t="shared" si="0"/>
        <v>0</v>
      </c>
      <c r="M26" s="141"/>
      <c r="N26" s="141"/>
      <c r="O26" s="140"/>
      <c r="P26" s="140"/>
      <c r="Q26" s="140"/>
      <c r="R26" s="140"/>
      <c r="S26" s="140"/>
      <c r="T26" s="151"/>
      <c r="U26" s="151"/>
      <c r="V26" s="151"/>
      <c r="W26" s="251"/>
      <c r="X26" s="151"/>
      <c r="Y26" s="151"/>
      <c r="Z26" s="151"/>
      <c r="AA26" s="151">
        <f>+'98+990'!E23</f>
        <v>210</v>
      </c>
      <c r="AB26" s="151">
        <f>+'95+500'!E20</f>
        <v>55</v>
      </c>
      <c r="AC26" s="151"/>
      <c r="AD26" s="151"/>
      <c r="AE26" s="151"/>
      <c r="AF26" s="151">
        <f>+'90+900'!E18</f>
        <v>200</v>
      </c>
      <c r="AG26" s="151">
        <f>+'89+500'!E18</f>
        <v>35</v>
      </c>
      <c r="AH26" s="151">
        <f>+'85+300'!E17</f>
        <v>83.2</v>
      </c>
      <c r="AI26" s="151">
        <f>+'82+600'!E20</f>
        <v>20</v>
      </c>
      <c r="AJ26" s="151"/>
      <c r="AK26" s="151">
        <f>+'82+100'!E20</f>
        <v>80</v>
      </c>
      <c r="AL26" s="151"/>
      <c r="AM26" s="151">
        <f>+'78+000'!E20</f>
        <v>250</v>
      </c>
      <c r="AN26" s="151">
        <f>+'77+900'!E21</f>
        <v>55</v>
      </c>
      <c r="AO26" s="151"/>
      <c r="AP26" s="151"/>
      <c r="AQ26" s="151"/>
      <c r="AR26" s="151"/>
      <c r="AS26" s="151" t="e">
        <f>+'30+950 LAD. DER'!#REF!</f>
        <v>#REF!</v>
      </c>
      <c r="AT26" s="151">
        <f>+'30+600'!E20</f>
        <v>100</v>
      </c>
      <c r="AU26" s="151"/>
      <c r="AV26" s="151">
        <f>+'21+200'!E20</f>
        <v>170</v>
      </c>
      <c r="AW26" s="151"/>
      <c r="AX26" s="151"/>
      <c r="AY26" s="151"/>
      <c r="AZ26" s="253" t="e">
        <f t="shared" si="6"/>
        <v>#REF!</v>
      </c>
      <c r="BA26" s="251" t="e">
        <f t="shared" si="7"/>
        <v>#REF!</v>
      </c>
      <c r="BB26" s="251"/>
      <c r="BC26" s="251"/>
    </row>
    <row r="27" spans="1:55" ht="15" hidden="1">
      <c r="A27" s="34"/>
      <c r="B27" s="42" t="s">
        <v>21</v>
      </c>
      <c r="C27" s="252" t="s">
        <v>317</v>
      </c>
      <c r="D27" s="37" t="s">
        <v>62</v>
      </c>
      <c r="E27" s="114"/>
      <c r="F27" s="114">
        <v>0.27</v>
      </c>
      <c r="G27" s="115">
        <f t="shared" si="0"/>
        <v>0</v>
      </c>
      <c r="M27" s="141"/>
      <c r="N27" s="141"/>
      <c r="O27" s="140"/>
      <c r="P27" s="140"/>
      <c r="Q27" s="140"/>
      <c r="R27" s="140"/>
      <c r="S27" s="140"/>
      <c r="T27" s="151"/>
      <c r="U27" s="151"/>
      <c r="V27" s="151"/>
      <c r="W27" s="251"/>
      <c r="X27" s="151"/>
      <c r="Y27" s="151"/>
      <c r="Z27" s="151"/>
      <c r="AA27" s="151">
        <f>+'98+990'!E24</f>
        <v>24150</v>
      </c>
      <c r="AB27" s="151">
        <f>+'95+500'!E21</f>
        <v>4235</v>
      </c>
      <c r="AC27" s="151"/>
      <c r="AD27" s="151"/>
      <c r="AE27" s="151"/>
      <c r="AF27" s="151">
        <f>+'90+900'!E19</f>
        <v>21400</v>
      </c>
      <c r="AG27" s="151">
        <f>+'89+500'!E19</f>
        <v>3535</v>
      </c>
      <c r="AH27" s="151">
        <f>+'85+300'!E18</f>
        <v>8403.2</v>
      </c>
      <c r="AI27" s="151">
        <f>+'82+600'!E21</f>
        <v>1960</v>
      </c>
      <c r="AJ27" s="151"/>
      <c r="AK27" s="151">
        <f>+'82+100'!E21</f>
        <v>7840</v>
      </c>
      <c r="AL27" s="151"/>
      <c r="AM27" s="151">
        <f>+'78+000'!E21</f>
        <v>19250</v>
      </c>
      <c r="AN27" s="151">
        <f>+'77+900'!E22</f>
        <v>4235</v>
      </c>
      <c r="AO27" s="151"/>
      <c r="AP27" s="151"/>
      <c r="AQ27" s="151"/>
      <c r="AR27" s="151"/>
      <c r="AS27" s="151" t="e">
        <f>+'30+950 LAD. DER'!#REF!</f>
        <v>#REF!</v>
      </c>
      <c r="AT27" s="151">
        <f>+'30+600'!E21</f>
        <v>11700</v>
      </c>
      <c r="AU27" s="151"/>
      <c r="AV27" s="151">
        <f>+'21+200'!E21</f>
        <v>18020</v>
      </c>
      <c r="AW27" s="151"/>
      <c r="AX27" s="151"/>
      <c r="AY27" s="151"/>
      <c r="AZ27" s="253" t="e">
        <f t="shared" si="6"/>
        <v>#REF!</v>
      </c>
      <c r="BA27" s="251" t="e">
        <f t="shared" si="7"/>
        <v>#REF!</v>
      </c>
      <c r="BB27" s="251"/>
      <c r="BC27" s="251"/>
    </row>
    <row r="28" spans="1:55" ht="15">
      <c r="A28" s="34"/>
      <c r="B28" s="113" t="s">
        <v>15</v>
      </c>
      <c r="C28" s="59" t="s">
        <v>16</v>
      </c>
      <c r="D28" s="37" t="s">
        <v>6</v>
      </c>
      <c r="E28" s="114" t="e">
        <f>+AZ28+'P-C 5+300'!E23+'P-C 7+800'!E19</f>
        <v>#REF!</v>
      </c>
      <c r="F28" s="114">
        <v>8.51</v>
      </c>
      <c r="G28" s="115" t="e">
        <f t="shared" si="0"/>
        <v>#REF!</v>
      </c>
      <c r="M28" s="141" t="e">
        <f>+#REF!</f>
        <v>#REF!</v>
      </c>
      <c r="N28" s="141" t="e">
        <f t="shared" si="1"/>
        <v>#REF!</v>
      </c>
      <c r="O28" s="140"/>
      <c r="P28" s="140">
        <f t="shared" si="2"/>
        <v>0</v>
      </c>
      <c r="Q28" s="140"/>
      <c r="R28" s="140">
        <f t="shared" si="3"/>
        <v>0</v>
      </c>
      <c r="S28" s="142" t="e">
        <f>+#REF!</f>
        <v>#REF!</v>
      </c>
      <c r="T28" s="151" t="e">
        <f t="shared" si="4"/>
        <v>#REF!</v>
      </c>
      <c r="U28" s="151"/>
      <c r="V28" s="151">
        <f t="shared" si="5"/>
        <v>0</v>
      </c>
      <c r="W28" s="251"/>
      <c r="X28" s="151" t="e">
        <f>+#REF!</f>
        <v>#REF!</v>
      </c>
      <c r="Y28" s="151" t="e">
        <f>+#REF!</f>
        <v>#REF!</v>
      </c>
      <c r="Z28" s="151" t="e">
        <f>+#REF!</f>
        <v>#REF!</v>
      </c>
      <c r="AA28" s="151"/>
      <c r="AB28" s="151"/>
      <c r="AC28" s="151"/>
      <c r="AD28" s="151"/>
      <c r="AE28" s="151"/>
      <c r="AF28" s="151">
        <f>+'90+900'!E20</f>
        <v>100</v>
      </c>
      <c r="AG28" s="151">
        <f>+'89+500'!E20</f>
        <v>20</v>
      </c>
      <c r="AH28" s="151" t="e">
        <f>+'85+300'!#REF!</f>
        <v>#REF!</v>
      </c>
      <c r="AI28" s="151">
        <f>+'82+600'!E22</f>
        <v>270</v>
      </c>
      <c r="AJ28" s="151">
        <f>+'82+350'!E17</f>
        <v>50</v>
      </c>
      <c r="AK28" s="151">
        <f>+'82+100'!E22</f>
        <v>70</v>
      </c>
      <c r="AL28" s="151"/>
      <c r="AM28" s="151"/>
      <c r="AN28" s="151"/>
      <c r="AO28" s="151"/>
      <c r="AP28" s="151"/>
      <c r="AQ28" s="151"/>
      <c r="AR28" s="151"/>
      <c r="AS28" s="151">
        <f>+'30+950 LAD. DER'!E18</f>
        <v>120</v>
      </c>
      <c r="AT28" s="151">
        <f>+'30+600'!E25</f>
        <v>95</v>
      </c>
      <c r="AU28" s="151"/>
      <c r="AV28" s="151">
        <f>+'21+200'!E25</f>
        <v>50</v>
      </c>
      <c r="AW28" s="151" t="e">
        <f>+#REF!</f>
        <v>#REF!</v>
      </c>
      <c r="AX28" s="151"/>
      <c r="AY28" s="151">
        <f>+'T-R 35+800'!E23</f>
        <v>210</v>
      </c>
      <c r="AZ28" s="151" t="e">
        <f t="shared" si="6"/>
        <v>#REF!</v>
      </c>
      <c r="BA28" s="251" t="e">
        <f t="shared" si="7"/>
        <v>#REF!</v>
      </c>
      <c r="BB28" s="251"/>
      <c r="BC28" s="251"/>
    </row>
    <row r="29" spans="1:55" ht="15">
      <c r="A29" s="34">
        <v>2</v>
      </c>
      <c r="B29" s="113" t="s">
        <v>17</v>
      </c>
      <c r="C29" s="59" t="s">
        <v>18</v>
      </c>
      <c r="D29" s="37" t="s">
        <v>6</v>
      </c>
      <c r="E29" s="114" t="e">
        <f>+AZ29+'P-C 5+300'!E24+'P-C 7+800'!E20</f>
        <v>#REF!</v>
      </c>
      <c r="F29" s="114">
        <v>12.67</v>
      </c>
      <c r="G29" s="115" t="e">
        <f t="shared" si="0"/>
        <v>#REF!</v>
      </c>
      <c r="M29" s="141" t="e">
        <f>+#REF!</f>
        <v>#REF!</v>
      </c>
      <c r="N29" s="141" t="e">
        <f t="shared" si="1"/>
        <v>#REF!</v>
      </c>
      <c r="O29" s="140"/>
      <c r="P29" s="140">
        <f t="shared" si="2"/>
        <v>0</v>
      </c>
      <c r="Q29" s="140"/>
      <c r="R29" s="140">
        <f t="shared" si="3"/>
        <v>0</v>
      </c>
      <c r="S29" s="142" t="e">
        <f>+#REF!</f>
        <v>#REF!</v>
      </c>
      <c r="T29" s="151" t="e">
        <f t="shared" si="4"/>
        <v>#REF!</v>
      </c>
      <c r="U29" s="151"/>
      <c r="V29" s="151">
        <f t="shared" si="5"/>
        <v>0</v>
      </c>
      <c r="W29" s="251"/>
      <c r="X29" s="151"/>
      <c r="Y29" s="151"/>
      <c r="Z29" s="151"/>
      <c r="AA29" s="151">
        <f>+'98+990'!E25</f>
        <v>130</v>
      </c>
      <c r="AB29" s="151">
        <f>+'95+500'!E24</f>
        <v>35</v>
      </c>
      <c r="AC29" s="151"/>
      <c r="AD29" s="151"/>
      <c r="AE29" s="151"/>
      <c r="AF29" s="151">
        <f>+'90+900'!E21</f>
        <v>130</v>
      </c>
      <c r="AG29" s="151">
        <f>+'89+500'!E21</f>
        <v>25</v>
      </c>
      <c r="AH29" s="151">
        <f>+'85+300'!E19</f>
        <v>52</v>
      </c>
      <c r="AI29" s="151">
        <f>+'82+600'!E23</f>
        <v>12</v>
      </c>
      <c r="AJ29" s="151"/>
      <c r="AK29" s="151">
        <f>+'82+100'!E23</f>
        <v>50</v>
      </c>
      <c r="AL29" s="151">
        <f>+'78+800'!E29</f>
        <v>70</v>
      </c>
      <c r="AM29" s="151">
        <f>+'78+000'!E22</f>
        <v>140</v>
      </c>
      <c r="AN29" s="151">
        <f>+'77+900'!E25</f>
        <v>35</v>
      </c>
      <c r="AO29" s="151"/>
      <c r="AP29" s="151"/>
      <c r="AQ29" s="151"/>
      <c r="AR29" s="151"/>
      <c r="AS29" s="151" t="e">
        <f>+'30+950 LAD. DER'!E19+'30+950 LAD. DER'!#REF!</f>
        <v>#REF!</v>
      </c>
      <c r="AT29" s="151">
        <f>+'30+600'!E26</f>
        <v>60</v>
      </c>
      <c r="AU29" s="151"/>
      <c r="AV29" s="151">
        <f>+'21+200'!E26</f>
        <v>30</v>
      </c>
      <c r="AW29" s="151"/>
      <c r="AX29" s="151"/>
      <c r="AY29" s="151">
        <f>+'T-R 35+800'!E24</f>
        <v>35</v>
      </c>
      <c r="AZ29" s="151" t="e">
        <f t="shared" si="6"/>
        <v>#REF!</v>
      </c>
      <c r="BA29" s="251" t="e">
        <f t="shared" si="7"/>
        <v>#REF!</v>
      </c>
      <c r="BB29" s="251"/>
      <c r="BC29" s="251"/>
    </row>
    <row r="30" spans="1:55" ht="15">
      <c r="A30" s="34">
        <v>3</v>
      </c>
      <c r="B30" s="113" t="s">
        <v>19</v>
      </c>
      <c r="C30" s="59" t="s">
        <v>20</v>
      </c>
      <c r="D30" s="37" t="s">
        <v>6</v>
      </c>
      <c r="E30" s="114" t="e">
        <f>+AZ30+'P-C 5+300'!E25+'P-C 7+800'!E21</f>
        <v>#REF!</v>
      </c>
      <c r="F30" s="114">
        <v>16.62</v>
      </c>
      <c r="G30" s="115" t="e">
        <f t="shared" si="0"/>
        <v>#REF!</v>
      </c>
      <c r="M30" s="141" t="e">
        <f>+#REF!</f>
        <v>#REF!</v>
      </c>
      <c r="N30" s="141" t="e">
        <f t="shared" si="1"/>
        <v>#REF!</v>
      </c>
      <c r="O30" s="140"/>
      <c r="P30" s="140">
        <f t="shared" si="2"/>
        <v>0</v>
      </c>
      <c r="Q30" s="140"/>
      <c r="R30" s="140">
        <f t="shared" si="3"/>
        <v>0</v>
      </c>
      <c r="S30" s="142" t="e">
        <f>+#REF!</f>
        <v>#REF!</v>
      </c>
      <c r="T30" s="151" t="e">
        <f t="shared" si="4"/>
        <v>#REF!</v>
      </c>
      <c r="U30" s="151"/>
      <c r="V30" s="151">
        <f t="shared" si="5"/>
        <v>0</v>
      </c>
      <c r="W30" s="251"/>
      <c r="X30" s="151"/>
      <c r="Y30" s="151"/>
      <c r="Z30" s="151"/>
      <c r="AA30" s="151">
        <f>+'98+990'!E26</f>
        <v>110</v>
      </c>
      <c r="AB30" s="151">
        <f>+'95+500'!E25</f>
        <v>30</v>
      </c>
      <c r="AC30" s="151"/>
      <c r="AD30" s="151"/>
      <c r="AE30" s="151"/>
      <c r="AF30" s="151">
        <f>+'90+900'!E22</f>
        <v>110</v>
      </c>
      <c r="AG30" s="151">
        <f>+'89+500'!E22</f>
        <v>20</v>
      </c>
      <c r="AH30" s="151">
        <f>+'85+300'!E20</f>
        <v>2520</v>
      </c>
      <c r="AI30" s="151">
        <f>+'82+600'!E24</f>
        <v>10</v>
      </c>
      <c r="AJ30" s="151"/>
      <c r="AK30" s="151">
        <f>+'82+100'!E24</f>
        <v>40</v>
      </c>
      <c r="AL30" s="151">
        <f>+'78+800'!E30</f>
        <v>55</v>
      </c>
      <c r="AM30" s="151">
        <f>+'78+000'!E23</f>
        <v>50</v>
      </c>
      <c r="AN30" s="151">
        <f>+'77+900'!E26</f>
        <v>30</v>
      </c>
      <c r="AO30" s="151"/>
      <c r="AP30" s="151"/>
      <c r="AQ30" s="151"/>
      <c r="AR30" s="151"/>
      <c r="AS30" s="151" t="e">
        <f>+'30+950 LAD. DER'!E20+'30+950 LAD. DER'!#REF!</f>
        <v>#REF!</v>
      </c>
      <c r="AT30" s="151">
        <f>+'30+600'!E27</f>
        <v>50</v>
      </c>
      <c r="AU30" s="151"/>
      <c r="AV30" s="151">
        <f>+'21+200'!E27</f>
        <v>25</v>
      </c>
      <c r="AW30" s="151" t="e">
        <f>+#REF!</f>
        <v>#REF!</v>
      </c>
      <c r="AX30" s="151"/>
      <c r="AY30" s="151">
        <f>+'T-R 35+800'!E25</f>
        <v>30</v>
      </c>
      <c r="AZ30" s="151" t="e">
        <f t="shared" si="6"/>
        <v>#REF!</v>
      </c>
      <c r="BA30" s="251" t="e">
        <f t="shared" si="7"/>
        <v>#REF!</v>
      </c>
      <c r="BB30" s="251"/>
      <c r="BC30" s="251"/>
    </row>
    <row r="31" spans="1:55" ht="15">
      <c r="A31" s="34"/>
      <c r="B31" s="113" t="s">
        <v>170</v>
      </c>
      <c r="C31" s="59" t="s">
        <v>162</v>
      </c>
      <c r="D31" s="37" t="s">
        <v>6</v>
      </c>
      <c r="E31" s="114" t="e">
        <f>+AZ26</f>
        <v>#REF!</v>
      </c>
      <c r="F31" s="114">
        <v>18.163</v>
      </c>
      <c r="G31" s="115" t="e">
        <f t="shared" si="0"/>
        <v>#REF!</v>
      </c>
      <c r="M31" s="139"/>
      <c r="N31" s="141">
        <f t="shared" si="1"/>
        <v>0</v>
      </c>
      <c r="O31" s="140"/>
      <c r="P31" s="140">
        <f t="shared" si="2"/>
        <v>0</v>
      </c>
      <c r="Q31" s="140"/>
      <c r="R31" s="140">
        <f t="shared" si="3"/>
        <v>0</v>
      </c>
      <c r="S31" s="142" t="e">
        <f>+#REF!</f>
        <v>#REF!</v>
      </c>
      <c r="T31" s="151" t="e">
        <f t="shared" si="4"/>
        <v>#REF!</v>
      </c>
      <c r="U31" s="151"/>
      <c r="V31" s="151">
        <f t="shared" si="5"/>
        <v>0</v>
      </c>
      <c r="W31" s="2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>
        <f t="shared" si="6"/>
        <v>0</v>
      </c>
      <c r="BA31" s="251">
        <f aca="true" t="shared" si="8" ref="BA31:BA57">+AZ31*F31</f>
        <v>0</v>
      </c>
      <c r="BB31" s="251"/>
      <c r="BC31" s="251"/>
    </row>
    <row r="32" spans="1:55" ht="15">
      <c r="A32" s="34">
        <v>4</v>
      </c>
      <c r="B32" s="113" t="s">
        <v>21</v>
      </c>
      <c r="C32" s="132" t="s">
        <v>326</v>
      </c>
      <c r="D32" s="37" t="s">
        <v>22</v>
      </c>
      <c r="E32" s="114" t="e">
        <f>+AZ27+AZ32+'P-C 5+300'!E26+'P-C 7+800'!E22</f>
        <v>#REF!</v>
      </c>
      <c r="F32" s="114">
        <v>0.27</v>
      </c>
      <c r="G32" s="115" t="e">
        <f t="shared" si="0"/>
        <v>#REF!</v>
      </c>
      <c r="M32" s="141" t="e">
        <f>+#REF!</f>
        <v>#REF!</v>
      </c>
      <c r="N32" s="141" t="e">
        <f t="shared" si="1"/>
        <v>#REF!</v>
      </c>
      <c r="O32" s="140"/>
      <c r="P32" s="140">
        <f t="shared" si="2"/>
        <v>0</v>
      </c>
      <c r="Q32" s="140"/>
      <c r="R32" s="140">
        <f t="shared" si="3"/>
        <v>0</v>
      </c>
      <c r="S32" s="142"/>
      <c r="T32" s="151">
        <f t="shared" si="4"/>
        <v>0</v>
      </c>
      <c r="U32" s="151"/>
      <c r="V32" s="151">
        <f t="shared" si="5"/>
        <v>0</v>
      </c>
      <c r="W32" s="251"/>
      <c r="X32" s="151" t="e">
        <f>+#REF!</f>
        <v>#REF!</v>
      </c>
      <c r="Y32" s="151" t="e">
        <f>+#REF!</f>
        <v>#REF!</v>
      </c>
      <c r="Z32" s="151" t="e">
        <f>+#REF!</f>
        <v>#REF!</v>
      </c>
      <c r="AA32" s="151">
        <f>+'98+990'!E27</f>
        <v>14950</v>
      </c>
      <c r="AB32" s="151">
        <f>+'95+500'!E26</f>
        <v>2695</v>
      </c>
      <c r="AC32" s="151"/>
      <c r="AD32" s="151"/>
      <c r="AE32" s="151"/>
      <c r="AF32" s="151">
        <f>+'90+900'!E23</f>
        <v>10700</v>
      </c>
      <c r="AG32" s="151">
        <f>+'89+500'!E23</f>
        <v>2020</v>
      </c>
      <c r="AH32" s="151">
        <f>+'85+300'!E21</f>
        <v>5252</v>
      </c>
      <c r="AI32" s="151">
        <f>+'82+600'!E25</f>
        <v>26460</v>
      </c>
      <c r="AJ32" s="151">
        <f>+'82+350'!E18</f>
        <v>4900</v>
      </c>
      <c r="AK32" s="151">
        <f>+'82+100'!E25</f>
        <v>6860</v>
      </c>
      <c r="AL32" s="151">
        <f>+'78+800'!E31</f>
        <v>6650</v>
      </c>
      <c r="AM32" s="151">
        <f>+'78+000'!E24</f>
        <v>10780</v>
      </c>
      <c r="AN32" s="151">
        <f>+'77+900'!E27</f>
        <v>2695</v>
      </c>
      <c r="AO32" s="151"/>
      <c r="AP32" s="151"/>
      <c r="AQ32" s="151"/>
      <c r="AR32" s="151"/>
      <c r="AS32" s="151" t="e">
        <f>+'30+950 LAD. DER'!E21+'30+950 LAD. DER'!#REF!</f>
        <v>#REF!</v>
      </c>
      <c r="AT32" s="151">
        <f>+'30+600'!E28</f>
        <v>11115</v>
      </c>
      <c r="AU32" s="151"/>
      <c r="AV32" s="151">
        <f>+'21+200'!E28</f>
        <v>5800</v>
      </c>
      <c r="AW32" s="151" t="e">
        <f>+#REF!+#REF!</f>
        <v>#REF!</v>
      </c>
      <c r="AX32" s="151"/>
      <c r="AY32" s="151"/>
      <c r="AZ32" s="151" t="e">
        <f t="shared" si="6"/>
        <v>#REF!</v>
      </c>
      <c r="BA32" s="251" t="e">
        <f t="shared" si="8"/>
        <v>#REF!</v>
      </c>
      <c r="BB32" s="251"/>
      <c r="BC32" s="251"/>
    </row>
    <row r="33" spans="1:55" ht="15">
      <c r="A33" s="34"/>
      <c r="B33" s="113" t="s">
        <v>21</v>
      </c>
      <c r="C33" s="132" t="s">
        <v>132</v>
      </c>
      <c r="D33" s="37" t="s">
        <v>22</v>
      </c>
      <c r="E33" s="114">
        <f>+AZ33</f>
        <v>9450</v>
      </c>
      <c r="F33" s="114">
        <v>0.3</v>
      </c>
      <c r="G33" s="115">
        <f t="shared" si="0"/>
        <v>2835</v>
      </c>
      <c r="M33" s="139"/>
      <c r="N33" s="141">
        <f t="shared" si="1"/>
        <v>0</v>
      </c>
      <c r="O33" s="140"/>
      <c r="P33" s="140">
        <f t="shared" si="2"/>
        <v>0</v>
      </c>
      <c r="Q33" s="140"/>
      <c r="R33" s="140">
        <f t="shared" si="3"/>
        <v>0</v>
      </c>
      <c r="S33" s="142" t="e">
        <f>+#REF!</f>
        <v>#REF!</v>
      </c>
      <c r="T33" s="151" t="e">
        <f t="shared" si="4"/>
        <v>#REF!</v>
      </c>
      <c r="U33" s="151"/>
      <c r="V33" s="151">
        <f t="shared" si="5"/>
        <v>0</v>
      </c>
      <c r="W33" s="2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>
        <f>+'T-R 35+800'!E26</f>
        <v>9450</v>
      </c>
      <c r="AZ33" s="151">
        <f t="shared" si="6"/>
        <v>9450</v>
      </c>
      <c r="BA33" s="251">
        <f t="shared" si="8"/>
        <v>2835</v>
      </c>
      <c r="BB33" s="251"/>
      <c r="BC33" s="251"/>
    </row>
    <row r="34" spans="1:55" ht="15">
      <c r="A34" s="34"/>
      <c r="B34" s="113" t="s">
        <v>23</v>
      </c>
      <c r="C34" s="59" t="s">
        <v>24</v>
      </c>
      <c r="D34" s="37" t="s">
        <v>25</v>
      </c>
      <c r="E34" s="114">
        <f>+AZ34+'P-C 5+300'!E29+'P-C 7+800'!E25</f>
        <v>1060</v>
      </c>
      <c r="F34" s="114">
        <v>0.58</v>
      </c>
      <c r="G34" s="115">
        <f t="shared" si="0"/>
        <v>614.8</v>
      </c>
      <c r="M34" s="141" t="e">
        <f>+#REF!</f>
        <v>#REF!</v>
      </c>
      <c r="N34" s="141" t="e">
        <f t="shared" si="1"/>
        <v>#REF!</v>
      </c>
      <c r="O34" s="142" t="e">
        <f>+#REF!</f>
        <v>#REF!</v>
      </c>
      <c r="P34" s="140" t="e">
        <f t="shared" si="2"/>
        <v>#REF!</v>
      </c>
      <c r="Q34" s="142" t="e">
        <f>+#REF!</f>
        <v>#REF!</v>
      </c>
      <c r="R34" s="140" t="e">
        <f t="shared" si="3"/>
        <v>#REF!</v>
      </c>
      <c r="S34" s="142" t="e">
        <f>+#REF!</f>
        <v>#REF!</v>
      </c>
      <c r="T34" s="151" t="e">
        <f t="shared" si="4"/>
        <v>#REF!</v>
      </c>
      <c r="U34" s="151" t="e">
        <f>+#REF!</f>
        <v>#REF!</v>
      </c>
      <c r="V34" s="151" t="e">
        <f t="shared" si="5"/>
        <v>#REF!</v>
      </c>
      <c r="W34" s="2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>
        <f>+'78+000'!E26</f>
        <v>700</v>
      </c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>
        <f>+'T-R 35+800'!E29</f>
        <v>170</v>
      </c>
      <c r="AZ34" s="151">
        <f t="shared" si="6"/>
        <v>870</v>
      </c>
      <c r="BA34" s="251">
        <f t="shared" si="8"/>
        <v>504.59999999999997</v>
      </c>
      <c r="BB34" s="251"/>
      <c r="BC34" s="251"/>
    </row>
    <row r="35" spans="1:55" ht="15">
      <c r="A35" s="34"/>
      <c r="B35" s="113" t="s">
        <v>26</v>
      </c>
      <c r="C35" s="59" t="s">
        <v>27</v>
      </c>
      <c r="D35" s="37" t="s">
        <v>25</v>
      </c>
      <c r="E35" s="114">
        <f>+AZ35+'P-C 5+300'!E30+'P-C 7+800'!E26</f>
        <v>1795</v>
      </c>
      <c r="F35" s="114">
        <v>0.59</v>
      </c>
      <c r="G35" s="115">
        <f t="shared" si="0"/>
        <v>1059.05</v>
      </c>
      <c r="M35" s="141" t="e">
        <f>+#REF!</f>
        <v>#REF!</v>
      </c>
      <c r="N35" s="141" t="e">
        <f t="shared" si="1"/>
        <v>#REF!</v>
      </c>
      <c r="O35" s="142" t="e">
        <f>+#REF!</f>
        <v>#REF!</v>
      </c>
      <c r="P35" s="140" t="e">
        <f t="shared" si="2"/>
        <v>#REF!</v>
      </c>
      <c r="Q35" s="142" t="e">
        <f>+#REF!</f>
        <v>#REF!</v>
      </c>
      <c r="R35" s="140" t="e">
        <f t="shared" si="3"/>
        <v>#REF!</v>
      </c>
      <c r="S35" s="142" t="e">
        <f>+#REF!</f>
        <v>#REF!</v>
      </c>
      <c r="T35" s="151" t="e">
        <f t="shared" si="4"/>
        <v>#REF!</v>
      </c>
      <c r="U35" s="151" t="e">
        <f>+#REF!</f>
        <v>#REF!</v>
      </c>
      <c r="V35" s="151" t="e">
        <f t="shared" si="5"/>
        <v>#REF!</v>
      </c>
      <c r="W35" s="2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>
        <f>+'78+000'!E27</f>
        <v>1600</v>
      </c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>
        <f>+'T-R 35+800'!E30</f>
        <v>100</v>
      </c>
      <c r="AZ35" s="151">
        <f t="shared" si="6"/>
        <v>1700</v>
      </c>
      <c r="BA35" s="251">
        <f t="shared" si="8"/>
        <v>1003</v>
      </c>
      <c r="BB35" s="251"/>
      <c r="BC35" s="251"/>
    </row>
    <row r="36" spans="1:55" ht="15">
      <c r="A36" s="34"/>
      <c r="B36" s="113" t="s">
        <v>283</v>
      </c>
      <c r="C36" s="59" t="s">
        <v>234</v>
      </c>
      <c r="D36" s="37" t="s">
        <v>28</v>
      </c>
      <c r="E36" s="114">
        <f>+AZ36+'P-C 5+300'!E31+'P-C 7+800'!E27</f>
        <v>700</v>
      </c>
      <c r="F36" s="114">
        <v>14.067</v>
      </c>
      <c r="G36" s="115">
        <f t="shared" si="0"/>
        <v>9846.9</v>
      </c>
      <c r="M36" s="141"/>
      <c r="N36" s="141"/>
      <c r="O36" s="142"/>
      <c r="P36" s="140"/>
      <c r="Q36" s="142"/>
      <c r="R36" s="140"/>
      <c r="S36" s="142"/>
      <c r="T36" s="151"/>
      <c r="U36" s="151"/>
      <c r="V36" s="151"/>
      <c r="W36" s="2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>
        <f>+'78+000'!E28</f>
        <v>450</v>
      </c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>
        <f>+'T-R 35+800'!E31</f>
        <v>130</v>
      </c>
      <c r="AZ36" s="151">
        <f t="shared" si="6"/>
        <v>580</v>
      </c>
      <c r="BA36" s="251">
        <f t="shared" si="8"/>
        <v>8158.86</v>
      </c>
      <c r="BB36" s="251"/>
      <c r="BC36" s="251"/>
    </row>
    <row r="37" spans="1:55" ht="15">
      <c r="A37" s="34"/>
      <c r="B37" s="113" t="s">
        <v>72</v>
      </c>
      <c r="C37" s="59" t="s">
        <v>73</v>
      </c>
      <c r="D37" s="37" t="s">
        <v>28</v>
      </c>
      <c r="E37" s="114">
        <f>+AZ37</f>
        <v>2480</v>
      </c>
      <c r="F37" s="114">
        <v>8.42</v>
      </c>
      <c r="G37" s="115">
        <f t="shared" si="0"/>
        <v>20881.6</v>
      </c>
      <c r="M37" s="139"/>
      <c r="N37" s="141">
        <f t="shared" si="1"/>
        <v>0</v>
      </c>
      <c r="O37" s="140"/>
      <c r="P37" s="140">
        <f t="shared" si="2"/>
        <v>0</v>
      </c>
      <c r="Q37" s="140"/>
      <c r="R37" s="140">
        <f t="shared" si="3"/>
        <v>0</v>
      </c>
      <c r="S37" s="142" t="e">
        <f>+#REF!</f>
        <v>#REF!</v>
      </c>
      <c r="T37" s="151" t="e">
        <f t="shared" si="4"/>
        <v>#REF!</v>
      </c>
      <c r="U37" s="151" t="e">
        <f>+#REF!</f>
        <v>#REF!</v>
      </c>
      <c r="V37" s="151" t="e">
        <f t="shared" si="5"/>
        <v>#REF!</v>
      </c>
      <c r="W37" s="2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>
        <f>+'78+000'!E29</f>
        <v>2480</v>
      </c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>
        <f t="shared" si="6"/>
        <v>2480</v>
      </c>
      <c r="BA37" s="251">
        <f t="shared" si="8"/>
        <v>20881.6</v>
      </c>
      <c r="BB37" s="251"/>
      <c r="BC37" s="251"/>
    </row>
    <row r="38" spans="1:55" ht="15">
      <c r="A38" s="34"/>
      <c r="B38" s="113" t="s">
        <v>74</v>
      </c>
      <c r="C38" s="59" t="s">
        <v>75</v>
      </c>
      <c r="D38" s="37" t="s">
        <v>28</v>
      </c>
      <c r="E38" s="114">
        <f>+AZ38</f>
        <v>2480</v>
      </c>
      <c r="F38" s="114">
        <v>6.21</v>
      </c>
      <c r="G38" s="115">
        <f t="shared" si="0"/>
        <v>15400.8</v>
      </c>
      <c r="M38" s="139"/>
      <c r="N38" s="141">
        <f t="shared" si="1"/>
        <v>0</v>
      </c>
      <c r="O38" s="140"/>
      <c r="P38" s="140">
        <f t="shared" si="2"/>
        <v>0</v>
      </c>
      <c r="Q38" s="140"/>
      <c r="R38" s="140">
        <f t="shared" si="3"/>
        <v>0</v>
      </c>
      <c r="S38" s="142" t="e">
        <f>+#REF!</f>
        <v>#REF!</v>
      </c>
      <c r="T38" s="151" t="e">
        <f t="shared" si="4"/>
        <v>#REF!</v>
      </c>
      <c r="U38" s="151"/>
      <c r="V38" s="151">
        <f t="shared" si="5"/>
        <v>0</v>
      </c>
      <c r="W38" s="2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>
        <f>+'78+000'!E30</f>
        <v>2480</v>
      </c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>
        <f t="shared" si="6"/>
        <v>2480</v>
      </c>
      <c r="BA38" s="251">
        <f t="shared" si="8"/>
        <v>15400.8</v>
      </c>
      <c r="BB38" s="251"/>
      <c r="BC38" s="251"/>
    </row>
    <row r="39" spans="1:55" ht="30" customHeight="1">
      <c r="A39" s="34"/>
      <c r="B39" s="113" t="s">
        <v>29</v>
      </c>
      <c r="C39" s="132" t="s">
        <v>128</v>
      </c>
      <c r="D39" s="37" t="s">
        <v>22</v>
      </c>
      <c r="E39" s="114">
        <f>+AZ39+'P-C 5+300'!E32+'P-C 7+800'!E28</f>
        <v>14789</v>
      </c>
      <c r="F39" s="114">
        <v>0.29</v>
      </c>
      <c r="G39" s="115">
        <f t="shared" si="0"/>
        <v>4288.81</v>
      </c>
      <c r="M39" s="141" t="e">
        <f>+#REF!</f>
        <v>#REF!</v>
      </c>
      <c r="N39" s="141" t="e">
        <f t="shared" si="1"/>
        <v>#REF!</v>
      </c>
      <c r="O39" s="142" t="e">
        <f>+#REF!</f>
        <v>#REF!</v>
      </c>
      <c r="P39" s="140" t="e">
        <f t="shared" si="2"/>
        <v>#REF!</v>
      </c>
      <c r="Q39" s="142" t="e">
        <f>+#REF!</f>
        <v>#REF!</v>
      </c>
      <c r="R39" s="140" t="e">
        <f t="shared" si="3"/>
        <v>#REF!</v>
      </c>
      <c r="S39" s="140"/>
      <c r="T39" s="151">
        <f t="shared" si="4"/>
        <v>0</v>
      </c>
      <c r="U39" s="151"/>
      <c r="V39" s="151">
        <f t="shared" si="5"/>
        <v>0</v>
      </c>
      <c r="W39" s="2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>
        <f>+'78+000'!E31</f>
        <v>13013</v>
      </c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>
        <f t="shared" si="6"/>
        <v>13013</v>
      </c>
      <c r="BA39" s="251">
        <f t="shared" si="8"/>
        <v>3773.7699999999995</v>
      </c>
      <c r="BB39" s="251"/>
      <c r="BC39" s="251"/>
    </row>
    <row r="40" spans="1:55" ht="31.5" customHeight="1">
      <c r="A40" s="34"/>
      <c r="B40" s="113" t="s">
        <v>29</v>
      </c>
      <c r="C40" s="132" t="s">
        <v>133</v>
      </c>
      <c r="D40" s="37" t="s">
        <v>22</v>
      </c>
      <c r="E40" s="114">
        <f>+AZ40</f>
        <v>585</v>
      </c>
      <c r="F40" s="114">
        <v>0.33</v>
      </c>
      <c r="G40" s="115">
        <f t="shared" si="0"/>
        <v>193.05</v>
      </c>
      <c r="M40" s="139"/>
      <c r="N40" s="141">
        <f t="shared" si="1"/>
        <v>0</v>
      </c>
      <c r="O40" s="140"/>
      <c r="P40" s="140">
        <f t="shared" si="2"/>
        <v>0</v>
      </c>
      <c r="Q40" s="140"/>
      <c r="R40" s="140">
        <f t="shared" si="3"/>
        <v>0</v>
      </c>
      <c r="S40" s="142" t="e">
        <f>+#REF!</f>
        <v>#REF!</v>
      </c>
      <c r="T40" s="151" t="e">
        <f t="shared" si="4"/>
        <v>#REF!</v>
      </c>
      <c r="U40" s="151" t="e">
        <f>+#REF!</f>
        <v>#REF!</v>
      </c>
      <c r="V40" s="151" t="e">
        <f t="shared" si="5"/>
        <v>#REF!</v>
      </c>
      <c r="W40" s="2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>
        <f>+'T-R 35+800'!E32</f>
        <v>585</v>
      </c>
      <c r="AZ40" s="151">
        <f t="shared" si="6"/>
        <v>585</v>
      </c>
      <c r="BA40" s="251">
        <f t="shared" si="8"/>
        <v>193.05</v>
      </c>
      <c r="BB40" s="251"/>
      <c r="BC40" s="251"/>
    </row>
    <row r="41" spans="1:55" ht="15">
      <c r="A41" s="34"/>
      <c r="B41" s="113" t="s">
        <v>35</v>
      </c>
      <c r="C41" s="132" t="s">
        <v>36</v>
      </c>
      <c r="D41" s="37" t="s">
        <v>6</v>
      </c>
      <c r="E41" s="114" t="e">
        <f>+AZ41+'P-C 5+300'!E16+'P-C 7+800'!E16</f>
        <v>#REF!</v>
      </c>
      <c r="F41" s="114">
        <v>45.64</v>
      </c>
      <c r="G41" s="115" t="e">
        <f t="shared" si="0"/>
        <v>#REF!</v>
      </c>
      <c r="M41" s="141" t="e">
        <f>+#REF!</f>
        <v>#REF!</v>
      </c>
      <c r="N41" s="141" t="e">
        <f t="shared" si="1"/>
        <v>#REF!</v>
      </c>
      <c r="O41" s="142" t="e">
        <f>+#REF!</f>
        <v>#REF!</v>
      </c>
      <c r="P41" s="140" t="e">
        <f t="shared" si="2"/>
        <v>#REF!</v>
      </c>
      <c r="Q41" s="142" t="e">
        <f>+#REF!</f>
        <v>#REF!</v>
      </c>
      <c r="R41" s="140" t="e">
        <f t="shared" si="3"/>
        <v>#REF!</v>
      </c>
      <c r="S41" s="142" t="e">
        <f>+#REF!</f>
        <v>#REF!</v>
      </c>
      <c r="T41" s="151" t="e">
        <f t="shared" si="4"/>
        <v>#REF!</v>
      </c>
      <c r="U41" s="151"/>
      <c r="V41" s="151">
        <f t="shared" si="5"/>
        <v>0</v>
      </c>
      <c r="W41" s="251"/>
      <c r="X41" s="151"/>
      <c r="Y41" s="151"/>
      <c r="Z41" s="151"/>
      <c r="AA41" s="151">
        <f>+'98+990'!E16</f>
        <v>120</v>
      </c>
      <c r="AB41" s="151">
        <f>+'95+500'!E28</f>
        <v>20</v>
      </c>
      <c r="AC41" s="151"/>
      <c r="AD41" s="151"/>
      <c r="AE41" s="151"/>
      <c r="AF41" s="151">
        <f>+'90+900'!E17</f>
        <v>90</v>
      </c>
      <c r="AG41" s="151">
        <f>+'89+500'!E17</f>
        <v>20</v>
      </c>
      <c r="AH41" s="151">
        <f>+'85+300'!E16</f>
        <v>1800</v>
      </c>
      <c r="AI41" s="151">
        <f>+'82+600'!E17</f>
        <v>10</v>
      </c>
      <c r="AJ41" s="151"/>
      <c r="AK41" s="151">
        <f>+'82+100'!E16</f>
        <v>60</v>
      </c>
      <c r="AL41" s="151">
        <f>+'78+800'!E16</f>
        <v>35</v>
      </c>
      <c r="AM41" s="151">
        <f>+'78+000'!E16</f>
        <v>30</v>
      </c>
      <c r="AN41" s="151">
        <f>+'77+900'!E16</f>
        <v>20</v>
      </c>
      <c r="AO41" s="151"/>
      <c r="AP41" s="151"/>
      <c r="AQ41" s="151"/>
      <c r="AR41" s="151"/>
      <c r="AS41" s="151" t="e">
        <f>+'30+950 LAD. DER'!E16+'30+950 LAD. DER'!#REF!</f>
        <v>#REF!</v>
      </c>
      <c r="AT41" s="151">
        <f>+'30+600'!E16</f>
        <v>40</v>
      </c>
      <c r="AU41" s="151"/>
      <c r="AV41" s="151">
        <f>+'21+200'!E16</f>
        <v>20</v>
      </c>
      <c r="AW41" s="151"/>
      <c r="AX41" s="151"/>
      <c r="AY41" s="151">
        <f>+'T-R 35+800'!E16</f>
        <v>10</v>
      </c>
      <c r="AZ41" s="151" t="e">
        <f t="shared" si="6"/>
        <v>#REF!</v>
      </c>
      <c r="BA41" s="251" t="e">
        <f t="shared" si="8"/>
        <v>#REF!</v>
      </c>
      <c r="BB41" s="251"/>
      <c r="BC41" s="251"/>
    </row>
    <row r="42" spans="1:55" ht="15">
      <c r="A42" s="34"/>
      <c r="B42" s="113" t="s">
        <v>37</v>
      </c>
      <c r="C42" s="132" t="s">
        <v>135</v>
      </c>
      <c r="D42" s="37" t="s">
        <v>22</v>
      </c>
      <c r="E42" s="114" t="e">
        <f>+AZ42+'P-C 5+300'!#REF!+'P-C 7+800'!#REF!</f>
        <v>#REF!</v>
      </c>
      <c r="F42" s="114">
        <v>0.4</v>
      </c>
      <c r="G42" s="115" t="e">
        <f t="shared" si="0"/>
        <v>#REF!</v>
      </c>
      <c r="M42" s="141" t="e">
        <f>+#REF!</f>
        <v>#REF!</v>
      </c>
      <c r="N42" s="141" t="e">
        <f t="shared" si="1"/>
        <v>#REF!</v>
      </c>
      <c r="O42" s="140"/>
      <c r="P42" s="140">
        <f t="shared" si="2"/>
        <v>0</v>
      </c>
      <c r="Q42" s="140"/>
      <c r="R42" s="140">
        <f t="shared" si="3"/>
        <v>0</v>
      </c>
      <c r="S42" s="140"/>
      <c r="T42" s="151">
        <f t="shared" si="4"/>
        <v>0</v>
      </c>
      <c r="U42" s="151"/>
      <c r="V42" s="151">
        <f t="shared" si="5"/>
        <v>0</v>
      </c>
      <c r="W42" s="251"/>
      <c r="X42" s="151"/>
      <c r="Y42" s="151"/>
      <c r="Z42" s="151"/>
      <c r="AA42" s="151"/>
      <c r="AB42" s="151"/>
      <c r="AC42" s="151"/>
      <c r="AD42" s="151"/>
      <c r="AE42" s="151"/>
      <c r="AF42" s="151" t="e">
        <f>+'90+900'!#REF!</f>
        <v>#REF!</v>
      </c>
      <c r="AG42" s="151" t="e">
        <f>+'89+500'!#REF!</f>
        <v>#REF!</v>
      </c>
      <c r="AH42" s="151" t="e">
        <f>+'85+300'!#REF!</f>
        <v>#REF!</v>
      </c>
      <c r="AI42" s="151" t="e">
        <f>+'82+600'!#REF!</f>
        <v>#REF!</v>
      </c>
      <c r="AJ42" s="151"/>
      <c r="AK42" s="151" t="e">
        <f>+'82+100'!#REF!</f>
        <v>#REF!</v>
      </c>
      <c r="AL42" s="151" t="e">
        <f>+'78+800'!#REF!</f>
        <v>#REF!</v>
      </c>
      <c r="AM42" s="151" t="e">
        <f>+'78+000'!#REF!</f>
        <v>#REF!</v>
      </c>
      <c r="AN42" s="151" t="e">
        <f>+'77+900'!#REF!</f>
        <v>#REF!</v>
      </c>
      <c r="AO42" s="151"/>
      <c r="AP42" s="151"/>
      <c r="AQ42" s="151"/>
      <c r="AR42" s="151"/>
      <c r="AS42" s="151" t="e">
        <f>+'30+950 LAD. DER'!#REF!+'30+950 LAD. DER'!#REF!</f>
        <v>#REF!</v>
      </c>
      <c r="AT42" s="151" t="e">
        <f>+'30+600'!#REF!</f>
        <v>#REF!</v>
      </c>
      <c r="AU42" s="151"/>
      <c r="AV42" s="151" t="e">
        <f>+'21+200'!#REF!</f>
        <v>#REF!</v>
      </c>
      <c r="AW42" s="151"/>
      <c r="AX42" s="151"/>
      <c r="AY42" s="151"/>
      <c r="AZ42" s="151" t="e">
        <f t="shared" si="6"/>
        <v>#REF!</v>
      </c>
      <c r="BA42" s="251" t="e">
        <f t="shared" si="8"/>
        <v>#REF!</v>
      </c>
      <c r="BB42" s="251"/>
      <c r="BC42" s="251"/>
    </row>
    <row r="43" spans="1:55" ht="15">
      <c r="A43" s="34"/>
      <c r="B43" s="113" t="s">
        <v>37</v>
      </c>
      <c r="C43" s="132" t="s">
        <v>136</v>
      </c>
      <c r="D43" s="37" t="s">
        <v>22</v>
      </c>
      <c r="E43" s="114" t="e">
        <f>+AZ43</f>
        <v>#REF!</v>
      </c>
      <c r="F43" s="114">
        <v>0.5</v>
      </c>
      <c r="G43" s="115" t="e">
        <f t="shared" si="0"/>
        <v>#REF!</v>
      </c>
      <c r="M43" s="139"/>
      <c r="N43" s="141">
        <f t="shared" si="1"/>
        <v>0</v>
      </c>
      <c r="O43" s="142" t="e">
        <f>+#REF!</f>
        <v>#REF!</v>
      </c>
      <c r="P43" s="140" t="e">
        <f t="shared" si="2"/>
        <v>#REF!</v>
      </c>
      <c r="Q43" s="142" t="e">
        <f>+#REF!</f>
        <v>#REF!</v>
      </c>
      <c r="R43" s="140" t="e">
        <f t="shared" si="3"/>
        <v>#REF!</v>
      </c>
      <c r="S43" s="142" t="e">
        <f>+#REF!</f>
        <v>#REF!</v>
      </c>
      <c r="T43" s="151" t="e">
        <f t="shared" si="4"/>
        <v>#REF!</v>
      </c>
      <c r="U43" s="151"/>
      <c r="V43" s="151">
        <f t="shared" si="5"/>
        <v>0</v>
      </c>
      <c r="W43" s="251"/>
      <c r="X43" s="151"/>
      <c r="Y43" s="151"/>
      <c r="Z43" s="151"/>
      <c r="AA43" s="151" t="e">
        <f>+'98+990'!#REF!</f>
        <v>#REF!</v>
      </c>
      <c r="AB43" s="151" t="e">
        <f>+'95+500'!#REF!</f>
        <v>#REF!</v>
      </c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 t="e">
        <f>+'T-R 35+800'!#REF!</f>
        <v>#REF!</v>
      </c>
      <c r="AZ43" s="151" t="e">
        <f t="shared" si="6"/>
        <v>#REF!</v>
      </c>
      <c r="BA43" s="251" t="e">
        <f t="shared" si="8"/>
        <v>#REF!</v>
      </c>
      <c r="BB43" s="251"/>
      <c r="BC43" s="251"/>
    </row>
    <row r="44" spans="1:55" ht="30">
      <c r="A44" s="34"/>
      <c r="B44" s="113" t="s">
        <v>38</v>
      </c>
      <c r="C44" s="132" t="s">
        <v>243</v>
      </c>
      <c r="D44" s="37" t="s">
        <v>6</v>
      </c>
      <c r="E44" s="114" t="e">
        <f>+AZ44</f>
        <v>#REF!</v>
      </c>
      <c r="F44" s="114">
        <v>198.55</v>
      </c>
      <c r="G44" s="115" t="e">
        <f t="shared" si="0"/>
        <v>#REF!</v>
      </c>
      <c r="M44" s="141" t="e">
        <f>+#REF!</f>
        <v>#REF!</v>
      </c>
      <c r="N44" s="141" t="e">
        <f t="shared" si="1"/>
        <v>#REF!</v>
      </c>
      <c r="O44" s="142" t="e">
        <f>+#REF!</f>
        <v>#REF!</v>
      </c>
      <c r="P44" s="140" t="e">
        <f t="shared" si="2"/>
        <v>#REF!</v>
      </c>
      <c r="Q44" s="142" t="e">
        <f>+#REF!</f>
        <v>#REF!</v>
      </c>
      <c r="R44" s="140" t="e">
        <f t="shared" si="3"/>
        <v>#REF!</v>
      </c>
      <c r="S44" s="142" t="e">
        <f>+#REF!</f>
        <v>#REF!</v>
      </c>
      <c r="T44" s="151" t="e">
        <f t="shared" si="4"/>
        <v>#REF!</v>
      </c>
      <c r="U44" s="151"/>
      <c r="V44" s="151">
        <f t="shared" si="5"/>
        <v>0</v>
      </c>
      <c r="W44" s="251"/>
      <c r="X44" s="151"/>
      <c r="Y44" s="151"/>
      <c r="Z44" s="151"/>
      <c r="AA44" s="151">
        <f>+'98+990'!E29</f>
        <v>120</v>
      </c>
      <c r="AB44" s="151">
        <f>+'95+500'!E29</f>
        <v>20</v>
      </c>
      <c r="AC44" s="151"/>
      <c r="AD44" s="151"/>
      <c r="AE44" s="151"/>
      <c r="AF44" s="151">
        <f>+'90+900'!E26</f>
        <v>90</v>
      </c>
      <c r="AG44" s="151">
        <f>+'89+500'!E26</f>
        <v>20</v>
      </c>
      <c r="AH44" s="151" t="e">
        <f>+'85+300'!#REF!</f>
        <v>#REF!</v>
      </c>
      <c r="AI44" s="151">
        <f>+'82+600'!E28</f>
        <v>10</v>
      </c>
      <c r="AJ44" s="151"/>
      <c r="AK44" s="151">
        <f>+'82+100'!E28</f>
        <v>60</v>
      </c>
      <c r="AL44" s="151">
        <f>+'78+800'!E33</f>
        <v>7</v>
      </c>
      <c r="AM44" s="151"/>
      <c r="AN44" s="151">
        <f>+'77+900'!E29</f>
        <v>20</v>
      </c>
      <c r="AO44" s="151"/>
      <c r="AP44" s="151"/>
      <c r="AQ44" s="151"/>
      <c r="AR44" s="151"/>
      <c r="AS44" s="151" t="e">
        <f>+'30+950 LAD. DER'!E24+'30+950 LAD. DER'!#REF!</f>
        <v>#REF!</v>
      </c>
      <c r="AT44" s="151">
        <f>+'30+600'!E31</f>
        <v>40</v>
      </c>
      <c r="AU44" s="151"/>
      <c r="AV44" s="151">
        <f>+'21+200'!E31</f>
        <v>20</v>
      </c>
      <c r="AW44" s="151" t="e">
        <f>+#REF!</f>
        <v>#REF!</v>
      </c>
      <c r="AX44" s="151"/>
      <c r="AY44" s="151"/>
      <c r="AZ44" s="151" t="e">
        <f t="shared" si="6"/>
        <v>#REF!</v>
      </c>
      <c r="BA44" s="251" t="e">
        <f t="shared" si="8"/>
        <v>#REF!</v>
      </c>
      <c r="BB44" s="251"/>
      <c r="BC44" s="251"/>
    </row>
    <row r="45" spans="1:55" ht="31.5" customHeight="1">
      <c r="A45" s="34"/>
      <c r="B45" s="113" t="s">
        <v>29</v>
      </c>
      <c r="C45" s="132" t="s">
        <v>134</v>
      </c>
      <c r="D45" s="37" t="s">
        <v>62</v>
      </c>
      <c r="E45" s="114" t="e">
        <f>+AZ45</f>
        <v>#REF!</v>
      </c>
      <c r="F45" s="114">
        <v>0.4</v>
      </c>
      <c r="G45" s="115" t="e">
        <f t="shared" si="0"/>
        <v>#REF!</v>
      </c>
      <c r="L45" s="135"/>
      <c r="M45" s="141" t="e">
        <f>+#REF!</f>
        <v>#REF!</v>
      </c>
      <c r="N45" s="141" t="e">
        <f t="shared" si="1"/>
        <v>#REF!</v>
      </c>
      <c r="O45" s="142" t="e">
        <f>+#REF!</f>
        <v>#REF!</v>
      </c>
      <c r="P45" s="140" t="e">
        <f t="shared" si="2"/>
        <v>#REF!</v>
      </c>
      <c r="Q45" s="142" t="e">
        <f>+#REF!</f>
        <v>#REF!</v>
      </c>
      <c r="R45" s="140" t="e">
        <f t="shared" si="3"/>
        <v>#REF!</v>
      </c>
      <c r="S45" s="142" t="e">
        <f>+#REF!</f>
        <v>#REF!</v>
      </c>
      <c r="T45" s="151" t="e">
        <f t="shared" si="4"/>
        <v>#REF!</v>
      </c>
      <c r="U45" s="151"/>
      <c r="V45" s="151">
        <f t="shared" si="5"/>
        <v>0</v>
      </c>
      <c r="W45" s="251"/>
      <c r="X45" s="151"/>
      <c r="Y45" s="151"/>
      <c r="Z45" s="151"/>
      <c r="AA45" s="151">
        <f>+'98+990'!E30</f>
        <v>15000</v>
      </c>
      <c r="AB45" s="151">
        <f>+'95+500'!E30</f>
        <v>1860</v>
      </c>
      <c r="AC45" s="151"/>
      <c r="AD45" s="151"/>
      <c r="AE45" s="151"/>
      <c r="AF45" s="151">
        <f>+'90+900'!E27</f>
        <v>11070</v>
      </c>
      <c r="AG45" s="151">
        <f>+'89+500'!E27</f>
        <v>2340</v>
      </c>
      <c r="AH45" s="151" t="e">
        <f>+'85+300'!#REF!</f>
        <v>#REF!</v>
      </c>
      <c r="AI45" s="151">
        <f>+'82+600'!E29</f>
        <v>1140</v>
      </c>
      <c r="AJ45" s="151"/>
      <c r="AK45" s="151">
        <f>+'82+100'!E29</f>
        <v>6840</v>
      </c>
      <c r="AL45" s="151">
        <f>+'78+800'!E34</f>
        <v>777</v>
      </c>
      <c r="AM45" s="151"/>
      <c r="AN45" s="151">
        <f>+'77+900'!E30</f>
        <v>1860</v>
      </c>
      <c r="AO45" s="151"/>
      <c r="AP45" s="151"/>
      <c r="AQ45" s="151"/>
      <c r="AR45" s="151"/>
      <c r="AS45" s="151" t="e">
        <f>+'30+950 LAD. DER'!E25+'30+950 LAD. DER'!#REF!</f>
        <v>#REF!</v>
      </c>
      <c r="AT45" s="151">
        <f>+'30+600'!E32</f>
        <v>0</v>
      </c>
      <c r="AU45" s="151"/>
      <c r="AV45" s="151">
        <f>+'21+200'!E32</f>
        <v>2980</v>
      </c>
      <c r="AW45" s="151" t="e">
        <f>+#REF!</f>
        <v>#REF!</v>
      </c>
      <c r="AX45" s="151"/>
      <c r="AY45" s="151"/>
      <c r="AZ45" s="151" t="e">
        <f t="shared" si="6"/>
        <v>#REF!</v>
      </c>
      <c r="BA45" s="251" t="e">
        <f t="shared" si="8"/>
        <v>#REF!</v>
      </c>
      <c r="BB45" s="251"/>
      <c r="BC45" s="251"/>
    </row>
    <row r="46" spans="1:55" ht="30">
      <c r="A46" s="34"/>
      <c r="B46" s="113" t="s">
        <v>39</v>
      </c>
      <c r="C46" s="132" t="s">
        <v>40</v>
      </c>
      <c r="D46" s="37" t="s">
        <v>34</v>
      </c>
      <c r="E46" s="114" t="e">
        <f>+AZ46</f>
        <v>#REF!</v>
      </c>
      <c r="F46" s="114">
        <v>2.39</v>
      </c>
      <c r="G46" s="115" t="e">
        <f t="shared" si="0"/>
        <v>#REF!</v>
      </c>
      <c r="M46" s="141" t="e">
        <f>+#REF!</f>
        <v>#REF!</v>
      </c>
      <c r="N46" s="141" t="e">
        <f t="shared" si="1"/>
        <v>#REF!</v>
      </c>
      <c r="O46" s="142" t="e">
        <f>+#REF!</f>
        <v>#REF!</v>
      </c>
      <c r="P46" s="140" t="e">
        <f t="shared" si="2"/>
        <v>#REF!</v>
      </c>
      <c r="Q46" s="142" t="e">
        <f>+#REF!</f>
        <v>#REF!</v>
      </c>
      <c r="R46" s="140" t="e">
        <f t="shared" si="3"/>
        <v>#REF!</v>
      </c>
      <c r="S46" s="142" t="e">
        <f>+#REF!</f>
        <v>#REF!</v>
      </c>
      <c r="T46" s="151" t="e">
        <f t="shared" si="4"/>
        <v>#REF!</v>
      </c>
      <c r="U46" s="151"/>
      <c r="V46" s="151">
        <f t="shared" si="5"/>
        <v>0</v>
      </c>
      <c r="W46" s="251"/>
      <c r="X46" s="151"/>
      <c r="Y46" s="151"/>
      <c r="Z46" s="151"/>
      <c r="AA46" s="151">
        <f>+'98+990'!E31</f>
        <v>1560</v>
      </c>
      <c r="AB46" s="151">
        <f>+'95+500'!E31</f>
        <v>260</v>
      </c>
      <c r="AC46" s="151"/>
      <c r="AD46" s="151"/>
      <c r="AE46" s="151"/>
      <c r="AF46" s="151">
        <f>+'90+900'!E28</f>
        <v>1170</v>
      </c>
      <c r="AG46" s="151">
        <f>+'89+500'!E28</f>
        <v>260</v>
      </c>
      <c r="AH46" s="151" t="e">
        <f>+'85+300'!#REF!</f>
        <v>#REF!</v>
      </c>
      <c r="AI46" s="151">
        <f>+'82+600'!E30</f>
        <v>130</v>
      </c>
      <c r="AJ46" s="151"/>
      <c r="AK46" s="151">
        <f>+'82+100'!E30</f>
        <v>604</v>
      </c>
      <c r="AL46" s="151">
        <f>+'78+800'!E35</f>
        <v>91</v>
      </c>
      <c r="AM46" s="151"/>
      <c r="AN46" s="151">
        <f>+'77+900'!E31</f>
        <v>176.4</v>
      </c>
      <c r="AO46" s="151"/>
      <c r="AP46" s="151"/>
      <c r="AQ46" s="151"/>
      <c r="AR46" s="151"/>
      <c r="AS46" s="151" t="e">
        <f>+'30+950 LAD. DER'!E26+'30+950 LAD. DER'!#REF!</f>
        <v>#REF!</v>
      </c>
      <c r="AT46" s="151">
        <f>+'30+600'!E33</f>
        <v>520</v>
      </c>
      <c r="AU46" s="151"/>
      <c r="AV46" s="151">
        <f>+'21+200'!E33</f>
        <v>260</v>
      </c>
      <c r="AW46" s="151" t="e">
        <f>+#REF!</f>
        <v>#REF!</v>
      </c>
      <c r="AX46" s="151"/>
      <c r="AY46" s="151"/>
      <c r="AZ46" s="151" t="e">
        <f t="shared" si="6"/>
        <v>#REF!</v>
      </c>
      <c r="BA46" s="251" t="e">
        <f t="shared" si="8"/>
        <v>#REF!</v>
      </c>
      <c r="BB46" s="251"/>
      <c r="BC46" s="251"/>
    </row>
    <row r="47" spans="1:55" ht="15">
      <c r="A47" s="34"/>
      <c r="B47" s="113" t="s">
        <v>147</v>
      </c>
      <c r="C47" s="132" t="s">
        <v>264</v>
      </c>
      <c r="D47" s="37" t="s">
        <v>41</v>
      </c>
      <c r="E47" s="114" t="e">
        <f>+AZ47</f>
        <v>#REF!</v>
      </c>
      <c r="F47" s="114">
        <v>2.6890000000000005</v>
      </c>
      <c r="G47" s="115" t="e">
        <f t="shared" si="0"/>
        <v>#REF!</v>
      </c>
      <c r="M47" s="139"/>
      <c r="N47" s="141">
        <f t="shared" si="1"/>
        <v>0</v>
      </c>
      <c r="O47" s="140"/>
      <c r="P47" s="140">
        <f t="shared" si="2"/>
        <v>0</v>
      </c>
      <c r="Q47" s="140"/>
      <c r="R47" s="140">
        <f t="shared" si="3"/>
        <v>0</v>
      </c>
      <c r="S47" s="140"/>
      <c r="T47" s="151">
        <f t="shared" si="4"/>
        <v>0</v>
      </c>
      <c r="U47" s="151"/>
      <c r="V47" s="151">
        <f t="shared" si="5"/>
        <v>0</v>
      </c>
      <c r="W47" s="251"/>
      <c r="X47" s="151"/>
      <c r="Y47" s="151"/>
      <c r="Z47" s="151"/>
      <c r="AA47" s="151">
        <f>+'98+990'!E32</f>
        <v>400</v>
      </c>
      <c r="AB47" s="151">
        <f>+'95+500'!E32</f>
        <v>60</v>
      </c>
      <c r="AC47" s="151"/>
      <c r="AD47" s="151"/>
      <c r="AE47" s="151"/>
      <c r="AF47" s="151">
        <f>+'90+900'!E29</f>
        <v>300</v>
      </c>
      <c r="AG47" s="151">
        <f>+'89+500'!E29</f>
        <v>80</v>
      </c>
      <c r="AH47" s="151" t="e">
        <f>+'85+300'!#REF!</f>
        <v>#REF!</v>
      </c>
      <c r="AI47" s="151">
        <f>+'82+600'!E31</f>
        <v>40</v>
      </c>
      <c r="AJ47" s="151"/>
      <c r="AK47" s="151">
        <f>+'82+100'!E31</f>
        <v>200</v>
      </c>
      <c r="AL47" s="151">
        <f>+'78+800'!E36</f>
        <v>30</v>
      </c>
      <c r="AM47" s="151"/>
      <c r="AN47" s="151">
        <f>+'77+900'!E32</f>
        <v>100</v>
      </c>
      <c r="AO47" s="151"/>
      <c r="AP47" s="151"/>
      <c r="AQ47" s="151"/>
      <c r="AR47" s="151"/>
      <c r="AS47" s="151" t="e">
        <f>+'30+950 LAD. DER'!E27+'30+950 LAD. DER'!#REF!</f>
        <v>#REF!</v>
      </c>
      <c r="AT47" s="151">
        <f>+'30+600'!E34</f>
        <v>150</v>
      </c>
      <c r="AU47" s="151"/>
      <c r="AV47" s="151">
        <f>+'21+200'!E34</f>
        <v>300</v>
      </c>
      <c r="AW47" s="151" t="e">
        <f>+#REF!</f>
        <v>#REF!</v>
      </c>
      <c r="AX47" s="151"/>
      <c r="AY47" s="151"/>
      <c r="AZ47" s="151" t="e">
        <f t="shared" si="6"/>
        <v>#REF!</v>
      </c>
      <c r="BA47" s="251" t="e">
        <f t="shared" si="8"/>
        <v>#REF!</v>
      </c>
      <c r="BB47" s="251"/>
      <c r="BC47" s="251"/>
    </row>
    <row r="48" spans="1:55" ht="15">
      <c r="A48" s="38"/>
      <c r="B48" s="35"/>
      <c r="C48" s="39"/>
      <c r="D48" s="36"/>
      <c r="E48" s="118"/>
      <c r="F48" s="119"/>
      <c r="G48" s="120"/>
      <c r="I48" s="4" t="e">
        <f>+#REF!*0.05+#REF!+E30+E29+#REF!</f>
        <v>#REF!</v>
      </c>
      <c r="M48" s="139"/>
      <c r="N48" s="141">
        <f t="shared" si="1"/>
        <v>0</v>
      </c>
      <c r="O48" s="140"/>
      <c r="P48" s="140">
        <f t="shared" si="2"/>
        <v>0</v>
      </c>
      <c r="Q48" s="140"/>
      <c r="R48" s="140">
        <f t="shared" si="3"/>
        <v>0</v>
      </c>
      <c r="S48" s="140"/>
      <c r="T48" s="151">
        <f t="shared" si="4"/>
        <v>0</v>
      </c>
      <c r="U48" s="151"/>
      <c r="V48" s="151">
        <f t="shared" si="5"/>
        <v>0</v>
      </c>
      <c r="W48" s="2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>
        <f t="shared" si="6"/>
        <v>0</v>
      </c>
      <c r="BA48" s="251">
        <f t="shared" si="8"/>
        <v>0</v>
      </c>
      <c r="BB48" s="251"/>
      <c r="BC48" s="251"/>
    </row>
    <row r="49" spans="1:55" ht="15">
      <c r="A49" s="34"/>
      <c r="B49" s="40"/>
      <c r="C49" s="30" t="s">
        <v>95</v>
      </c>
      <c r="D49" s="31"/>
      <c r="E49" s="121"/>
      <c r="F49" s="121"/>
      <c r="G49" s="122"/>
      <c r="M49" s="139"/>
      <c r="N49" s="141">
        <f t="shared" si="1"/>
        <v>0</v>
      </c>
      <c r="O49" s="140"/>
      <c r="P49" s="140">
        <f t="shared" si="2"/>
        <v>0</v>
      </c>
      <c r="Q49" s="140"/>
      <c r="R49" s="140">
        <f t="shared" si="3"/>
        <v>0</v>
      </c>
      <c r="S49" s="140"/>
      <c r="T49" s="151">
        <f t="shared" si="4"/>
        <v>0</v>
      </c>
      <c r="U49" s="151"/>
      <c r="V49" s="151">
        <f t="shared" si="5"/>
        <v>0</v>
      </c>
      <c r="W49" s="2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>
        <f t="shared" si="6"/>
        <v>0</v>
      </c>
      <c r="BA49" s="251">
        <f t="shared" si="8"/>
        <v>0</v>
      </c>
      <c r="BB49" s="251"/>
      <c r="BC49" s="251"/>
    </row>
    <row r="50" spans="1:55" s="45" customFormat="1" ht="15">
      <c r="A50" s="41"/>
      <c r="B50" s="42"/>
      <c r="C50" s="43" t="s">
        <v>96</v>
      </c>
      <c r="D50" s="37"/>
      <c r="E50" s="116"/>
      <c r="F50" s="116"/>
      <c r="G50" s="123"/>
      <c r="H50" s="44"/>
      <c r="I50" s="44"/>
      <c r="J50" s="44"/>
      <c r="K50" s="44"/>
      <c r="L50" s="44"/>
      <c r="M50" s="143"/>
      <c r="N50" s="141">
        <f t="shared" si="1"/>
        <v>0</v>
      </c>
      <c r="O50" s="144"/>
      <c r="P50" s="140">
        <f t="shared" si="2"/>
        <v>0</v>
      </c>
      <c r="Q50" s="144"/>
      <c r="R50" s="140">
        <f t="shared" si="3"/>
        <v>0</v>
      </c>
      <c r="S50" s="144"/>
      <c r="T50" s="151">
        <f t="shared" si="4"/>
        <v>0</v>
      </c>
      <c r="U50" s="152"/>
      <c r="V50" s="151">
        <f t="shared" si="5"/>
        <v>0</v>
      </c>
      <c r="W50" s="2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>
        <f t="shared" si="6"/>
        <v>0</v>
      </c>
      <c r="BA50" s="251">
        <f t="shared" si="8"/>
        <v>0</v>
      </c>
      <c r="BB50" s="251"/>
      <c r="BC50" s="251"/>
    </row>
    <row r="51" spans="1:55" s="45" customFormat="1" ht="15">
      <c r="A51" s="34"/>
      <c r="B51" s="113" t="s">
        <v>244</v>
      </c>
      <c r="C51" s="132" t="s">
        <v>245</v>
      </c>
      <c r="D51" s="37" t="s">
        <v>6</v>
      </c>
      <c r="E51" s="116" t="e">
        <f aca="true" t="shared" si="9" ref="E51:E57">+AZ51</f>
        <v>#REF!</v>
      </c>
      <c r="F51" s="116">
        <v>268.11699999999996</v>
      </c>
      <c r="G51" s="115" t="e">
        <f aca="true" t="shared" si="10" ref="G51:G58">ROUND(E51*F51,2)</f>
        <v>#REF!</v>
      </c>
      <c r="H51" s="44"/>
      <c r="I51" s="44"/>
      <c r="J51" s="44"/>
      <c r="K51" s="44"/>
      <c r="L51" s="44"/>
      <c r="M51" s="147"/>
      <c r="N51" s="141"/>
      <c r="O51" s="148"/>
      <c r="P51" s="140"/>
      <c r="Q51" s="148"/>
      <c r="R51" s="140"/>
      <c r="S51" s="148"/>
      <c r="T51" s="151"/>
      <c r="U51" s="152"/>
      <c r="V51" s="151"/>
      <c r="W51" s="2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 t="e">
        <f>+#REF!</f>
        <v>#REF!</v>
      </c>
      <c r="AX51" s="151">
        <f>+'36+200 CAMARONES'!E15</f>
        <v>170.24</v>
      </c>
      <c r="AY51" s="151"/>
      <c r="AZ51" s="151" t="e">
        <f t="shared" si="6"/>
        <v>#REF!</v>
      </c>
      <c r="BA51" s="251" t="e">
        <f t="shared" si="8"/>
        <v>#REF!</v>
      </c>
      <c r="BB51" s="251"/>
      <c r="BC51" s="251"/>
    </row>
    <row r="52" spans="1:55" s="45" customFormat="1" ht="28.5" customHeight="1">
      <c r="A52" s="41"/>
      <c r="B52" s="113" t="s">
        <v>30</v>
      </c>
      <c r="C52" s="132" t="s">
        <v>31</v>
      </c>
      <c r="D52" s="37" t="s">
        <v>6</v>
      </c>
      <c r="E52" s="116" t="e">
        <f t="shared" si="9"/>
        <v>#REF!</v>
      </c>
      <c r="F52" s="116">
        <v>206.83</v>
      </c>
      <c r="G52" s="115" t="e">
        <f t="shared" si="10"/>
        <v>#REF!</v>
      </c>
      <c r="H52" s="44"/>
      <c r="I52" s="44"/>
      <c r="J52" s="44"/>
      <c r="K52" s="44"/>
      <c r="L52" s="44"/>
      <c r="M52" s="147" t="e">
        <f>+#REF!</f>
        <v>#REF!</v>
      </c>
      <c r="N52" s="141" t="e">
        <f t="shared" si="1"/>
        <v>#REF!</v>
      </c>
      <c r="O52" s="144"/>
      <c r="P52" s="140">
        <f t="shared" si="2"/>
        <v>0</v>
      </c>
      <c r="Q52" s="144"/>
      <c r="R52" s="140">
        <f t="shared" si="3"/>
        <v>0</v>
      </c>
      <c r="S52" s="148" t="e">
        <f>+#REF!</f>
        <v>#REF!</v>
      </c>
      <c r="T52" s="151" t="e">
        <f t="shared" si="4"/>
        <v>#REF!</v>
      </c>
      <c r="U52" s="152"/>
      <c r="V52" s="151">
        <f t="shared" si="5"/>
        <v>0</v>
      </c>
      <c r="W52" s="2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>
        <f>+'78+800'!E23</f>
        <v>12</v>
      </c>
      <c r="AM52" s="151">
        <f>+'78+000'!E39</f>
        <v>20</v>
      </c>
      <c r="AN52" s="151">
        <f>+'77+900'!E36</f>
        <v>12</v>
      </c>
      <c r="AO52" s="151"/>
      <c r="AP52" s="151"/>
      <c r="AQ52" s="151"/>
      <c r="AR52" s="151"/>
      <c r="AS52" s="151"/>
      <c r="AT52" s="151"/>
      <c r="AU52" s="151"/>
      <c r="AV52" s="151"/>
      <c r="AW52" s="151" t="e">
        <f>+#REF!</f>
        <v>#REF!</v>
      </c>
      <c r="AX52" s="151"/>
      <c r="AY52" s="151"/>
      <c r="AZ52" s="151" t="e">
        <f t="shared" si="6"/>
        <v>#REF!</v>
      </c>
      <c r="BA52" s="251" t="e">
        <f t="shared" si="8"/>
        <v>#REF!</v>
      </c>
      <c r="BB52" s="251"/>
      <c r="BC52" s="251"/>
    </row>
    <row r="53" spans="1:55" s="45" customFormat="1" ht="15">
      <c r="A53" s="41"/>
      <c r="B53" s="113" t="s">
        <v>123</v>
      </c>
      <c r="C53" s="132" t="s">
        <v>124</v>
      </c>
      <c r="D53" s="37" t="s">
        <v>6</v>
      </c>
      <c r="E53" s="116" t="e">
        <f t="shared" si="9"/>
        <v>#REF!</v>
      </c>
      <c r="F53" s="116">
        <v>175.56900000000002</v>
      </c>
      <c r="G53" s="115" t="e">
        <f t="shared" si="10"/>
        <v>#REF!</v>
      </c>
      <c r="H53" s="44"/>
      <c r="I53" s="44"/>
      <c r="J53" s="44"/>
      <c r="K53" s="44"/>
      <c r="L53" s="44"/>
      <c r="M53" s="147" t="e">
        <f>+#REF!</f>
        <v>#REF!</v>
      </c>
      <c r="N53" s="141" t="e">
        <f t="shared" si="1"/>
        <v>#REF!</v>
      </c>
      <c r="O53" s="144"/>
      <c r="P53" s="140">
        <f t="shared" si="2"/>
        <v>0</v>
      </c>
      <c r="Q53" s="144"/>
      <c r="R53" s="140">
        <f t="shared" si="3"/>
        <v>0</v>
      </c>
      <c r="S53" s="148" t="e">
        <f>+#REF!</f>
        <v>#REF!</v>
      </c>
      <c r="T53" s="151" t="e">
        <f t="shared" si="4"/>
        <v>#REF!</v>
      </c>
      <c r="U53" s="152"/>
      <c r="V53" s="151">
        <f t="shared" si="5"/>
        <v>0</v>
      </c>
      <c r="W53" s="2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>
        <f>+'78+800'!E24</f>
        <v>6</v>
      </c>
      <c r="AM53" s="151"/>
      <c r="AN53" s="151">
        <f>+'77+900'!E37</f>
        <v>7</v>
      </c>
      <c r="AO53" s="151"/>
      <c r="AP53" s="151"/>
      <c r="AQ53" s="151"/>
      <c r="AR53" s="151"/>
      <c r="AS53" s="151"/>
      <c r="AT53" s="151"/>
      <c r="AU53" s="151"/>
      <c r="AV53" s="151"/>
      <c r="AW53" s="151" t="e">
        <f>+#REF!</f>
        <v>#REF!</v>
      </c>
      <c r="AX53" s="151"/>
      <c r="AY53" s="151"/>
      <c r="AZ53" s="151" t="e">
        <f t="shared" si="6"/>
        <v>#REF!</v>
      </c>
      <c r="BA53" s="251" t="e">
        <f t="shared" si="8"/>
        <v>#REF!</v>
      </c>
      <c r="BB53" s="251"/>
      <c r="BC53" s="251"/>
    </row>
    <row r="54" spans="1:55" s="45" customFormat="1" ht="15">
      <c r="A54" s="41"/>
      <c r="B54" s="113" t="s">
        <v>32</v>
      </c>
      <c r="C54" s="132" t="s">
        <v>33</v>
      </c>
      <c r="D54" s="37" t="s">
        <v>34</v>
      </c>
      <c r="E54" s="116" t="e">
        <f t="shared" si="9"/>
        <v>#REF!</v>
      </c>
      <c r="F54" s="116">
        <v>2.17</v>
      </c>
      <c r="G54" s="115" t="e">
        <f t="shared" si="10"/>
        <v>#REF!</v>
      </c>
      <c r="H54" s="44"/>
      <c r="I54" s="44"/>
      <c r="J54" s="44"/>
      <c r="K54" s="44"/>
      <c r="L54" s="44"/>
      <c r="M54" s="147" t="e">
        <f>+#REF!</f>
        <v>#REF!</v>
      </c>
      <c r="N54" s="141" t="e">
        <f t="shared" si="1"/>
        <v>#REF!</v>
      </c>
      <c r="O54" s="144"/>
      <c r="P54" s="140">
        <f t="shared" si="2"/>
        <v>0</v>
      </c>
      <c r="Q54" s="144"/>
      <c r="R54" s="140">
        <f t="shared" si="3"/>
        <v>0</v>
      </c>
      <c r="S54" s="148" t="e">
        <f>+#REF!</f>
        <v>#REF!</v>
      </c>
      <c r="T54" s="151" t="e">
        <f t="shared" si="4"/>
        <v>#REF!</v>
      </c>
      <c r="U54" s="152"/>
      <c r="V54" s="151">
        <f t="shared" si="5"/>
        <v>0</v>
      </c>
      <c r="W54" s="2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>
        <f>+'78+800'!E25</f>
        <v>1140</v>
      </c>
      <c r="AM54" s="151"/>
      <c r="AN54" s="151">
        <f>+'77+900'!E38</f>
        <v>1140</v>
      </c>
      <c r="AO54" s="151"/>
      <c r="AP54" s="151"/>
      <c r="AQ54" s="151"/>
      <c r="AR54" s="151"/>
      <c r="AS54" s="151"/>
      <c r="AT54" s="151"/>
      <c r="AU54" s="151"/>
      <c r="AV54" s="151"/>
      <c r="AW54" s="151" t="e">
        <f>+#REF!</f>
        <v>#REF!</v>
      </c>
      <c r="AX54" s="151"/>
      <c r="AY54" s="151"/>
      <c r="AZ54" s="151" t="e">
        <f t="shared" si="6"/>
        <v>#REF!</v>
      </c>
      <c r="BA54" s="251" t="e">
        <f t="shared" si="8"/>
        <v>#REF!</v>
      </c>
      <c r="BB54" s="251"/>
      <c r="BC54" s="251"/>
    </row>
    <row r="55" spans="1:55" s="45" customFormat="1" ht="15">
      <c r="A55" s="41"/>
      <c r="B55" s="113" t="s">
        <v>125</v>
      </c>
      <c r="C55" s="132" t="s">
        <v>126</v>
      </c>
      <c r="D55" s="37" t="s">
        <v>6</v>
      </c>
      <c r="E55" s="116">
        <f t="shared" si="9"/>
        <v>20</v>
      </c>
      <c r="F55" s="116">
        <v>41.184</v>
      </c>
      <c r="G55" s="115">
        <f t="shared" si="10"/>
        <v>823.68</v>
      </c>
      <c r="H55" s="44"/>
      <c r="I55" s="44"/>
      <c r="J55" s="44"/>
      <c r="K55" s="44"/>
      <c r="L55" s="44"/>
      <c r="M55" s="147" t="e">
        <f>+#REF!</f>
        <v>#REF!</v>
      </c>
      <c r="N55" s="141" t="e">
        <f t="shared" si="1"/>
        <v>#REF!</v>
      </c>
      <c r="O55" s="144"/>
      <c r="P55" s="140">
        <f t="shared" si="2"/>
        <v>0</v>
      </c>
      <c r="Q55" s="144"/>
      <c r="R55" s="140">
        <f t="shared" si="3"/>
        <v>0</v>
      </c>
      <c r="S55" s="148" t="e">
        <f>+#REF!</f>
        <v>#REF!</v>
      </c>
      <c r="T55" s="151" t="e">
        <f t="shared" si="4"/>
        <v>#REF!</v>
      </c>
      <c r="U55" s="152"/>
      <c r="V55" s="151">
        <f t="shared" si="5"/>
        <v>0</v>
      </c>
      <c r="W55" s="2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>
        <f>+'78+800'!E26</f>
        <v>10</v>
      </c>
      <c r="AM55" s="151"/>
      <c r="AN55" s="151">
        <f>+'77+900'!E39</f>
        <v>10</v>
      </c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>
        <f t="shared" si="6"/>
        <v>20</v>
      </c>
      <c r="BA55" s="251">
        <f t="shared" si="8"/>
        <v>823.68</v>
      </c>
      <c r="BB55" s="251"/>
      <c r="BC55" s="251"/>
    </row>
    <row r="56" spans="1:55" s="45" customFormat="1" ht="15">
      <c r="A56" s="41"/>
      <c r="B56" s="113" t="s">
        <v>9</v>
      </c>
      <c r="C56" s="132" t="s">
        <v>10</v>
      </c>
      <c r="D56" s="37" t="s">
        <v>6</v>
      </c>
      <c r="E56" s="116" t="e">
        <f t="shared" si="9"/>
        <v>#REF!</v>
      </c>
      <c r="F56" s="116">
        <v>8.05</v>
      </c>
      <c r="G56" s="115" t="e">
        <f t="shared" si="10"/>
        <v>#REF!</v>
      </c>
      <c r="H56" s="44"/>
      <c r="I56" s="44"/>
      <c r="J56" s="44"/>
      <c r="K56" s="44"/>
      <c r="L56" s="44"/>
      <c r="M56" s="147" t="e">
        <f>+#REF!</f>
        <v>#REF!</v>
      </c>
      <c r="N56" s="141" t="e">
        <f t="shared" si="1"/>
        <v>#REF!</v>
      </c>
      <c r="O56" s="144"/>
      <c r="P56" s="140">
        <f t="shared" si="2"/>
        <v>0</v>
      </c>
      <c r="Q56" s="144"/>
      <c r="R56" s="140">
        <f t="shared" si="3"/>
        <v>0</v>
      </c>
      <c r="S56" s="144"/>
      <c r="T56" s="151">
        <f t="shared" si="4"/>
        <v>0</v>
      </c>
      <c r="U56" s="152"/>
      <c r="V56" s="151">
        <f t="shared" si="5"/>
        <v>0</v>
      </c>
      <c r="W56" s="251"/>
      <c r="X56" s="151" t="e">
        <f>+#REF!</f>
        <v>#REF!</v>
      </c>
      <c r="Y56" s="151" t="e">
        <f>+#REF!</f>
        <v>#REF!</v>
      </c>
      <c r="Z56" s="151" t="e">
        <f>+#REF!</f>
        <v>#REF!</v>
      </c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>
        <f>+'78+800'!E21</f>
        <v>80</v>
      </c>
      <c r="AM56" s="151"/>
      <c r="AN56" s="151">
        <f>+'77+900'!E40</f>
        <v>80</v>
      </c>
      <c r="AO56" s="151"/>
      <c r="AP56" s="151"/>
      <c r="AQ56" s="151">
        <f>+'41+400'!E16</f>
        <v>160</v>
      </c>
      <c r="AR56" s="151"/>
      <c r="AS56" s="151"/>
      <c r="AT56" s="151"/>
      <c r="AU56" s="151">
        <f>+'30+500'!E16</f>
        <v>160</v>
      </c>
      <c r="AV56" s="151"/>
      <c r="AW56" s="151" t="e">
        <f>+#REF!</f>
        <v>#REF!</v>
      </c>
      <c r="AX56" s="151">
        <f>+'36+200 CAMARONES'!E21</f>
        <v>500</v>
      </c>
      <c r="AY56" s="151"/>
      <c r="AZ56" s="151" t="e">
        <f t="shared" si="6"/>
        <v>#REF!</v>
      </c>
      <c r="BA56" s="251" t="e">
        <f t="shared" si="8"/>
        <v>#REF!</v>
      </c>
      <c r="BB56" s="251"/>
      <c r="BC56" s="251"/>
    </row>
    <row r="57" spans="1:55" s="45" customFormat="1" ht="15">
      <c r="A57" s="41"/>
      <c r="B57" s="113" t="s">
        <v>57</v>
      </c>
      <c r="C57" s="132" t="s">
        <v>58</v>
      </c>
      <c r="D57" s="37" t="s">
        <v>41</v>
      </c>
      <c r="E57" s="116">
        <f t="shared" si="9"/>
        <v>11</v>
      </c>
      <c r="F57" s="116">
        <v>349.96</v>
      </c>
      <c r="G57" s="115">
        <f t="shared" si="10"/>
        <v>3849.56</v>
      </c>
      <c r="H57" s="44"/>
      <c r="I57" s="44"/>
      <c r="J57" s="44"/>
      <c r="K57" s="44"/>
      <c r="L57" s="44"/>
      <c r="M57" s="147" t="e">
        <f>+#REF!</f>
        <v>#REF!</v>
      </c>
      <c r="N57" s="141" t="e">
        <f t="shared" si="1"/>
        <v>#REF!</v>
      </c>
      <c r="O57" s="144"/>
      <c r="P57" s="140">
        <f t="shared" si="2"/>
        <v>0</v>
      </c>
      <c r="Q57" s="144"/>
      <c r="R57" s="140">
        <f t="shared" si="3"/>
        <v>0</v>
      </c>
      <c r="S57" s="144"/>
      <c r="T57" s="151">
        <f t="shared" si="4"/>
        <v>0</v>
      </c>
      <c r="U57" s="152"/>
      <c r="V57" s="151">
        <f t="shared" si="5"/>
        <v>0</v>
      </c>
      <c r="W57" s="251"/>
      <c r="X57" s="151"/>
      <c r="Y57" s="151"/>
      <c r="Z57" s="151"/>
      <c r="AA57" s="151"/>
      <c r="AB57" s="151">
        <f>+'95+500'!E36</f>
        <v>4</v>
      </c>
      <c r="AC57" s="151"/>
      <c r="AD57" s="151"/>
      <c r="AE57" s="151"/>
      <c r="AF57" s="151"/>
      <c r="AG57" s="151"/>
      <c r="AH57" s="151"/>
      <c r="AI57" s="151"/>
      <c r="AJ57" s="151"/>
      <c r="AK57" s="151"/>
      <c r="AL57" s="151">
        <f>+'78+800'!E22</f>
        <v>3</v>
      </c>
      <c r="AM57" s="151"/>
      <c r="AN57" s="151">
        <f>+'77+900'!E41</f>
        <v>4</v>
      </c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>
        <f t="shared" si="6"/>
        <v>11</v>
      </c>
      <c r="BA57" s="251">
        <f t="shared" si="8"/>
        <v>3849.56</v>
      </c>
      <c r="BB57" s="251"/>
      <c r="BC57" s="251"/>
    </row>
    <row r="58" spans="1:55" s="45" customFormat="1" ht="15">
      <c r="A58" s="41"/>
      <c r="B58" s="113" t="str">
        <f>+'P-C 7+800'!B32</f>
        <v>MR-123E</v>
      </c>
      <c r="C58" s="132" t="str">
        <f>+'P-C 7+800'!C32</f>
        <v>Limpieza de alcantarillas</v>
      </c>
      <c r="D58" s="37" t="str">
        <f>+'P-C 7+800'!D32</f>
        <v>m3</v>
      </c>
      <c r="E58" s="116">
        <f>+'P-C 7+800'!E32</f>
        <v>30</v>
      </c>
      <c r="F58" s="116">
        <f>+'P-C 7+800'!F32</f>
        <v>0</v>
      </c>
      <c r="G58" s="115">
        <f t="shared" si="10"/>
        <v>0</v>
      </c>
      <c r="H58" s="44"/>
      <c r="I58" s="44"/>
      <c r="J58" s="44"/>
      <c r="K58" s="44"/>
      <c r="L58" s="44"/>
      <c r="M58" s="147"/>
      <c r="N58" s="141"/>
      <c r="O58" s="144"/>
      <c r="P58" s="140"/>
      <c r="Q58" s="144"/>
      <c r="R58" s="140"/>
      <c r="S58" s="144"/>
      <c r="T58" s="151"/>
      <c r="U58" s="152"/>
      <c r="V58" s="151"/>
      <c r="W58" s="2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251"/>
      <c r="BB58" s="251"/>
      <c r="BC58" s="251"/>
    </row>
    <row r="59" spans="1:55" s="45" customFormat="1" ht="15">
      <c r="A59" s="41"/>
      <c r="B59" s="113"/>
      <c r="C59" s="133"/>
      <c r="D59" s="133"/>
      <c r="E59" s="133"/>
      <c r="F59" s="133"/>
      <c r="G59" s="115"/>
      <c r="H59" s="44"/>
      <c r="I59" s="44"/>
      <c r="J59" s="44"/>
      <c r="K59" s="44"/>
      <c r="L59" s="44"/>
      <c r="M59" s="143"/>
      <c r="N59" s="141">
        <f t="shared" si="1"/>
        <v>0</v>
      </c>
      <c r="O59" s="144"/>
      <c r="P59" s="140">
        <f t="shared" si="2"/>
        <v>0</v>
      </c>
      <c r="Q59" s="144"/>
      <c r="R59" s="140">
        <f t="shared" si="3"/>
        <v>0</v>
      </c>
      <c r="S59" s="144"/>
      <c r="T59" s="151">
        <f t="shared" si="4"/>
        <v>0</v>
      </c>
      <c r="U59" s="152"/>
      <c r="V59" s="151">
        <f t="shared" si="5"/>
        <v>0</v>
      </c>
      <c r="W59" s="2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>
        <f aca="true" t="shared" si="11" ref="AZ59:AZ90">+SUM(X59:AY59)</f>
        <v>0</v>
      </c>
      <c r="BA59" s="251">
        <f>+AZ59*F59</f>
        <v>0</v>
      </c>
      <c r="BB59" s="251"/>
      <c r="BC59" s="251"/>
    </row>
    <row r="60" spans="1:55" s="45" customFormat="1" ht="15">
      <c r="A60" s="41"/>
      <c r="B60" s="42"/>
      <c r="C60" s="43" t="s">
        <v>97</v>
      </c>
      <c r="D60" s="37"/>
      <c r="E60" s="116"/>
      <c r="F60" s="116"/>
      <c r="G60" s="115"/>
      <c r="H60" s="44"/>
      <c r="I60" s="44"/>
      <c r="J60" s="44"/>
      <c r="K60" s="44"/>
      <c r="L60" s="44"/>
      <c r="M60" s="143"/>
      <c r="N60" s="141">
        <f t="shared" si="1"/>
        <v>0</v>
      </c>
      <c r="O60" s="144"/>
      <c r="P60" s="140">
        <f t="shared" si="2"/>
        <v>0</v>
      </c>
      <c r="Q60" s="144"/>
      <c r="R60" s="140">
        <f t="shared" si="3"/>
        <v>0</v>
      </c>
      <c r="S60" s="144"/>
      <c r="T60" s="151">
        <f t="shared" si="4"/>
        <v>0</v>
      </c>
      <c r="U60" s="152"/>
      <c r="V60" s="151">
        <f t="shared" si="5"/>
        <v>0</v>
      </c>
      <c r="W60" s="2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>
        <f t="shared" si="11"/>
        <v>0</v>
      </c>
      <c r="BA60" s="251">
        <f>+AZ60*F60</f>
        <v>0</v>
      </c>
      <c r="BB60" s="251"/>
      <c r="BC60" s="251"/>
    </row>
    <row r="61" spans="1:55" s="45" customFormat="1" ht="15">
      <c r="A61" s="34"/>
      <c r="B61" s="113" t="s">
        <v>55</v>
      </c>
      <c r="C61" s="132" t="s">
        <v>56</v>
      </c>
      <c r="D61" s="37" t="s">
        <v>6</v>
      </c>
      <c r="E61" s="116">
        <f>+AZ61+0.083</f>
        <v>120.083</v>
      </c>
      <c r="F61" s="116">
        <v>5.15</v>
      </c>
      <c r="G61" s="115">
        <f aca="true" t="shared" si="12" ref="G61:G75">ROUND(E61*F61,2)</f>
        <v>618.43</v>
      </c>
      <c r="H61" s="44"/>
      <c r="I61" s="44"/>
      <c r="J61" s="44"/>
      <c r="K61" s="44"/>
      <c r="L61" s="44"/>
      <c r="M61" s="147" t="e">
        <f>+#REF!</f>
        <v>#REF!</v>
      </c>
      <c r="N61" s="141" t="e">
        <f t="shared" si="1"/>
        <v>#REF!</v>
      </c>
      <c r="O61" s="148" t="e">
        <f>+#REF!</f>
        <v>#REF!</v>
      </c>
      <c r="P61" s="140" t="e">
        <f t="shared" si="2"/>
        <v>#REF!</v>
      </c>
      <c r="Q61" s="144"/>
      <c r="R61" s="140">
        <f t="shared" si="3"/>
        <v>0</v>
      </c>
      <c r="S61" s="148" t="e">
        <f>+#REF!</f>
        <v>#REF!</v>
      </c>
      <c r="T61" s="151" t="e">
        <f t="shared" si="4"/>
        <v>#REF!</v>
      </c>
      <c r="U61" s="152"/>
      <c r="V61" s="151">
        <f t="shared" si="5"/>
        <v>0</v>
      </c>
      <c r="W61" s="2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>
        <f>+'36+200 CAMARONES'!E13</f>
        <v>120</v>
      </c>
      <c r="AY61" s="151"/>
      <c r="AZ61" s="151">
        <f t="shared" si="11"/>
        <v>120</v>
      </c>
      <c r="BA61" s="251">
        <f>+AZ61*F61</f>
        <v>618</v>
      </c>
      <c r="BB61" s="251"/>
      <c r="BC61" s="251"/>
    </row>
    <row r="62" spans="1:55" s="45" customFormat="1" ht="15">
      <c r="A62" s="34"/>
      <c r="B62" s="113" t="s">
        <v>7</v>
      </c>
      <c r="C62" s="132" t="s">
        <v>8</v>
      </c>
      <c r="D62" s="37" t="s">
        <v>6</v>
      </c>
      <c r="E62" s="116" t="e">
        <f>+AZ62+'P-C 5+300'!E18</f>
        <v>#REF!</v>
      </c>
      <c r="F62" s="116">
        <v>7.41</v>
      </c>
      <c r="G62" s="115" t="e">
        <f t="shared" si="12"/>
        <v>#REF!</v>
      </c>
      <c r="H62" s="44"/>
      <c r="I62" s="44"/>
      <c r="J62" s="44"/>
      <c r="K62" s="44"/>
      <c r="L62" s="44"/>
      <c r="M62" s="147" t="e">
        <f>+#REF!</f>
        <v>#REF!</v>
      </c>
      <c r="N62" s="141" t="e">
        <f t="shared" si="1"/>
        <v>#REF!</v>
      </c>
      <c r="O62" s="148" t="e">
        <f>+#REF!</f>
        <v>#REF!</v>
      </c>
      <c r="P62" s="140" t="e">
        <f t="shared" si="2"/>
        <v>#REF!</v>
      </c>
      <c r="Q62" s="144"/>
      <c r="R62" s="140">
        <f t="shared" si="3"/>
        <v>0</v>
      </c>
      <c r="S62" s="148" t="e">
        <f>+#REF!</f>
        <v>#REF!</v>
      </c>
      <c r="T62" s="151" t="e">
        <f t="shared" si="4"/>
        <v>#REF!</v>
      </c>
      <c r="U62" s="152"/>
      <c r="V62" s="151">
        <f t="shared" si="5"/>
        <v>0</v>
      </c>
      <c r="W62" s="251"/>
      <c r="X62" s="151" t="e">
        <f>+#REF!</f>
        <v>#REF!</v>
      </c>
      <c r="Y62" s="151" t="e">
        <f>+#REF!</f>
        <v>#REF!</v>
      </c>
      <c r="Z62" s="151" t="e">
        <f>+#REF!</f>
        <v>#REF!</v>
      </c>
      <c r="AA62" s="151">
        <f>+'98+990'!E18</f>
        <v>20</v>
      </c>
      <c r="AB62" s="151">
        <f>+'95+500'!E17</f>
        <v>100</v>
      </c>
      <c r="AC62" s="151">
        <f>+'94+000'!E18</f>
        <v>10</v>
      </c>
      <c r="AD62" s="151">
        <f>+'92+500'!E19</f>
        <v>75</v>
      </c>
      <c r="AE62" s="151">
        <f>+'91+800'!E18</f>
        <v>50</v>
      </c>
      <c r="AF62" s="151">
        <f>+'90+900'!E35</f>
        <v>15</v>
      </c>
      <c r="AG62" s="151">
        <f>+'89+500'!E35</f>
        <v>6</v>
      </c>
      <c r="AH62" s="151">
        <f>+'85+300'!E33</f>
        <v>240</v>
      </c>
      <c r="AI62" s="151">
        <f>+'82+600'!E32</f>
        <v>10</v>
      </c>
      <c r="AJ62" s="151">
        <f>+'82+350'!E19</f>
        <v>7</v>
      </c>
      <c r="AK62" s="151">
        <f>+'82+100'!E35</f>
        <v>15</v>
      </c>
      <c r="AL62" s="151">
        <f>+'78+800'!E18</f>
        <v>50</v>
      </c>
      <c r="AM62" s="151">
        <f>+'78+000'!E32</f>
        <v>220</v>
      </c>
      <c r="AN62" s="151">
        <f>+'77+900'!E18</f>
        <v>100</v>
      </c>
      <c r="AO62" s="151">
        <f>+'76+600'!E18</f>
        <v>77</v>
      </c>
      <c r="AP62" s="151">
        <f>+'61+400'!E18</f>
        <v>77</v>
      </c>
      <c r="AQ62" s="151"/>
      <c r="AR62" s="151">
        <f>+'37+200'!E18</f>
        <v>90</v>
      </c>
      <c r="AS62" s="151"/>
      <c r="AT62" s="151"/>
      <c r="AU62" s="151">
        <f>+'30+500'!E21</f>
        <v>15</v>
      </c>
      <c r="AV62" s="151"/>
      <c r="AW62" s="151"/>
      <c r="AX62" s="151"/>
      <c r="AY62" s="151">
        <f>+'T-R 35+800'!E18</f>
        <v>45</v>
      </c>
      <c r="AZ62" s="151" t="e">
        <f t="shared" si="11"/>
        <v>#REF!</v>
      </c>
      <c r="BA62" s="251" t="e">
        <f>+AZ62*F62</f>
        <v>#REF!</v>
      </c>
      <c r="BB62" s="251"/>
      <c r="BC62" s="251"/>
    </row>
    <row r="63" spans="1:56" s="45" customFormat="1" ht="30">
      <c r="A63" s="34">
        <v>16</v>
      </c>
      <c r="B63" s="113" t="s">
        <v>137</v>
      </c>
      <c r="C63" s="132" t="s">
        <v>138</v>
      </c>
      <c r="D63" s="37" t="s">
        <v>6</v>
      </c>
      <c r="E63" s="116" t="e">
        <f>+AZ63+'P-C 5+300'!E33+'P-C 7+800'!E29</f>
        <v>#REF!</v>
      </c>
      <c r="F63" s="116">
        <v>212.145</v>
      </c>
      <c r="G63" s="115" t="e">
        <f t="shared" si="12"/>
        <v>#REF!</v>
      </c>
      <c r="H63" s="44"/>
      <c r="I63" s="44"/>
      <c r="J63" s="44"/>
      <c r="K63" s="44"/>
      <c r="L63" s="44"/>
      <c r="M63" s="147" t="e">
        <f>+#REF!</f>
        <v>#REF!</v>
      </c>
      <c r="N63" s="141" t="e">
        <f t="shared" si="1"/>
        <v>#REF!</v>
      </c>
      <c r="O63" s="148" t="e">
        <f>+#REF!</f>
        <v>#REF!</v>
      </c>
      <c r="P63" s="140" t="e">
        <f t="shared" si="2"/>
        <v>#REF!</v>
      </c>
      <c r="Q63" s="148" t="e">
        <f>+#REF!</f>
        <v>#REF!</v>
      </c>
      <c r="R63" s="140" t="e">
        <f t="shared" si="3"/>
        <v>#REF!</v>
      </c>
      <c r="S63" s="148" t="e">
        <f>+#REF!</f>
        <v>#REF!</v>
      </c>
      <c r="T63" s="151" t="e">
        <f t="shared" si="4"/>
        <v>#REF!</v>
      </c>
      <c r="U63" s="152"/>
      <c r="V63" s="151">
        <f t="shared" si="5"/>
        <v>0</v>
      </c>
      <c r="W63" s="251"/>
      <c r="X63" s="151" t="e">
        <f>+#REF!</f>
        <v>#REF!</v>
      </c>
      <c r="Y63" s="151" t="e">
        <f>+#REF!</f>
        <v>#REF!</v>
      </c>
      <c r="Z63" s="151" t="e">
        <f>+#REF!</f>
        <v>#REF!</v>
      </c>
      <c r="AA63" s="151">
        <f>+'98+990'!E33</f>
        <v>20</v>
      </c>
      <c r="AB63" s="151">
        <f>+'95+500'!E33</f>
        <v>10</v>
      </c>
      <c r="AC63" s="151">
        <f>+'94+000'!E21</f>
        <v>5</v>
      </c>
      <c r="AD63" s="151">
        <f>+'92+500'!E20</f>
        <v>70</v>
      </c>
      <c r="AE63" s="151">
        <f>+'91+800'!E19</f>
        <v>60</v>
      </c>
      <c r="AF63" s="151">
        <f>+'90+900'!E36</f>
        <v>9</v>
      </c>
      <c r="AG63" s="151">
        <f>+'89+500'!E36</f>
        <v>5</v>
      </c>
      <c r="AH63" s="151">
        <f>+'85+300'!E34</f>
        <v>150</v>
      </c>
      <c r="AI63" s="151">
        <f>+'82+600'!E33</f>
        <v>8</v>
      </c>
      <c r="AJ63" s="151">
        <f>+'82+350'!E20</f>
        <v>4</v>
      </c>
      <c r="AK63" s="151">
        <f>+'82+100'!E36</f>
        <v>10</v>
      </c>
      <c r="AL63" s="151">
        <f>+'78+800'!E37</f>
        <v>7</v>
      </c>
      <c r="AM63" s="151">
        <f>+'78+000'!E38</f>
        <v>30</v>
      </c>
      <c r="AN63" s="151">
        <f>+'77+900'!E33</f>
        <v>7</v>
      </c>
      <c r="AO63" s="151">
        <f>+'76+600'!E19</f>
        <v>70</v>
      </c>
      <c r="AP63" s="151">
        <f>+'61+400'!E19</f>
        <v>70</v>
      </c>
      <c r="AQ63" s="151">
        <f>+'41+400'!E21</f>
        <v>10</v>
      </c>
      <c r="AR63" s="151">
        <f>+'37+200'!E19</f>
        <v>80</v>
      </c>
      <c r="AS63" s="151" t="e">
        <f>+'30+950 LAD. DER'!E28+'30+950 LAD. DER'!#REF!</f>
        <v>#REF!</v>
      </c>
      <c r="AT63" s="151">
        <f>+'30+600'!E35</f>
        <v>15</v>
      </c>
      <c r="AU63" s="151">
        <f>+'30+500'!E22</f>
        <v>10</v>
      </c>
      <c r="AV63" s="151">
        <f>+'21+200'!E35</f>
        <v>5</v>
      </c>
      <c r="AW63" s="151"/>
      <c r="AX63" s="151"/>
      <c r="AY63" s="151">
        <f>+'T-R 35+800'!E38</f>
        <v>10</v>
      </c>
      <c r="AZ63" s="151" t="e">
        <f t="shared" si="11"/>
        <v>#REF!</v>
      </c>
      <c r="BA63" s="251" t="e">
        <f>+AZ63*F63</f>
        <v>#REF!</v>
      </c>
      <c r="BB63" s="251"/>
      <c r="BC63" s="251">
        <f>+BB12/F61</f>
        <v>0</v>
      </c>
      <c r="BD63" s="45" t="e">
        <f>#REF!*0.4</f>
        <v>#REF!</v>
      </c>
    </row>
    <row r="64" spans="1:55" s="45" customFormat="1" ht="15">
      <c r="A64" s="34"/>
      <c r="B64" s="113" t="str">
        <f>+'36+200 CAMARONES'!B17</f>
        <v>511-1 (4)</v>
      </c>
      <c r="C64" s="132" t="str">
        <f>+'36+200 CAMARONES'!C17</f>
        <v>Revestimiento de Hormigón Simple, f'c=175 kg/cm2 (Cunetas de Coronación)</v>
      </c>
      <c r="D64" s="37" t="str">
        <f>+'36+200 CAMARONES'!D17</f>
        <v>m3</v>
      </c>
      <c r="E64" s="116">
        <f>+AZ64</f>
        <v>190</v>
      </c>
      <c r="F64" s="116">
        <f>+'36+200 CAMARONES'!F17</f>
        <v>0</v>
      </c>
      <c r="G64" s="115">
        <f t="shared" si="12"/>
        <v>0</v>
      </c>
      <c r="H64" s="44"/>
      <c r="I64" s="44"/>
      <c r="J64" s="44"/>
      <c r="K64" s="44"/>
      <c r="L64" s="44"/>
      <c r="M64" s="147"/>
      <c r="N64" s="141"/>
      <c r="O64" s="148"/>
      <c r="P64" s="140"/>
      <c r="Q64" s="148"/>
      <c r="R64" s="140"/>
      <c r="S64" s="148"/>
      <c r="T64" s="151"/>
      <c r="U64" s="152"/>
      <c r="V64" s="151"/>
      <c r="W64" s="2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>
        <f>+'36+200 CAMARONES'!E17</f>
        <v>190</v>
      </c>
      <c r="AY64" s="151"/>
      <c r="AZ64" s="151">
        <f t="shared" si="11"/>
        <v>190</v>
      </c>
      <c r="BA64" s="251"/>
      <c r="BB64" s="251"/>
      <c r="BC64" s="251"/>
    </row>
    <row r="65" spans="1:55" s="45" customFormat="1" ht="15">
      <c r="A65" s="34"/>
      <c r="B65" s="113" t="s">
        <v>202</v>
      </c>
      <c r="C65" s="132" t="s">
        <v>203</v>
      </c>
      <c r="D65" s="37" t="s">
        <v>6</v>
      </c>
      <c r="E65" s="116" t="e">
        <f>+AZ65</f>
        <v>#REF!</v>
      </c>
      <c r="F65" s="116">
        <v>33.357</v>
      </c>
      <c r="G65" s="115" t="e">
        <f t="shared" si="12"/>
        <v>#REF!</v>
      </c>
      <c r="H65" s="44"/>
      <c r="I65" s="44"/>
      <c r="J65" s="44"/>
      <c r="K65" s="44"/>
      <c r="L65" s="44"/>
      <c r="M65" s="147"/>
      <c r="N65" s="141"/>
      <c r="O65" s="148"/>
      <c r="P65" s="140"/>
      <c r="Q65" s="148"/>
      <c r="R65" s="140"/>
      <c r="S65" s="148"/>
      <c r="T65" s="151"/>
      <c r="U65" s="152"/>
      <c r="V65" s="151"/>
      <c r="W65" s="2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 t="e">
        <f>+'30+950 LAD. DER'!#REF!</f>
        <v>#REF!</v>
      </c>
      <c r="AT65" s="151">
        <f>+'30+600'!E18</f>
        <v>400</v>
      </c>
      <c r="AU65" s="151"/>
      <c r="AV65" s="151">
        <f>+'21+200'!E18</f>
        <v>200</v>
      </c>
      <c r="AW65" s="151"/>
      <c r="AX65" s="151"/>
      <c r="AY65" s="151"/>
      <c r="AZ65" s="151" t="e">
        <f t="shared" si="11"/>
        <v>#REF!</v>
      </c>
      <c r="BA65" s="251" t="e">
        <f aca="true" t="shared" si="13" ref="BA65:BA109">+AZ65*F65</f>
        <v>#REF!</v>
      </c>
      <c r="BB65" s="251"/>
      <c r="BC65" s="251"/>
    </row>
    <row r="66" spans="1:55" s="45" customFormat="1" ht="15">
      <c r="A66" s="34"/>
      <c r="B66" s="113" t="s">
        <v>61</v>
      </c>
      <c r="C66" s="132" t="s">
        <v>209</v>
      </c>
      <c r="D66" s="37" t="s">
        <v>62</v>
      </c>
      <c r="E66" s="116" t="e">
        <f>+AZ66</f>
        <v>#REF!</v>
      </c>
      <c r="F66" s="116">
        <v>0.27</v>
      </c>
      <c r="G66" s="115" t="e">
        <f t="shared" si="12"/>
        <v>#REF!</v>
      </c>
      <c r="H66" s="44"/>
      <c r="I66" s="44"/>
      <c r="J66" s="44"/>
      <c r="K66" s="44"/>
      <c r="L66" s="44"/>
      <c r="M66" s="147"/>
      <c r="N66" s="141"/>
      <c r="O66" s="148"/>
      <c r="P66" s="140"/>
      <c r="Q66" s="148"/>
      <c r="R66" s="140"/>
      <c r="S66" s="148"/>
      <c r="T66" s="151"/>
      <c r="U66" s="152"/>
      <c r="V66" s="151"/>
      <c r="W66" s="2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 t="e">
        <f>+'30+950 LAD. DER'!#REF!</f>
        <v>#REF!</v>
      </c>
      <c r="AT66" s="151">
        <f>+'30+600'!E19</f>
        <v>46800</v>
      </c>
      <c r="AU66" s="151"/>
      <c r="AV66" s="151">
        <f>+'21+200'!E19</f>
        <v>21200</v>
      </c>
      <c r="AW66" s="151"/>
      <c r="AX66" s="151"/>
      <c r="AY66" s="151"/>
      <c r="AZ66" s="151" t="e">
        <f t="shared" si="11"/>
        <v>#REF!</v>
      </c>
      <c r="BA66" s="251" t="e">
        <f t="shared" si="13"/>
        <v>#REF!</v>
      </c>
      <c r="BB66" s="251"/>
      <c r="BC66" s="251"/>
    </row>
    <row r="67" spans="1:55" s="45" customFormat="1" ht="15">
      <c r="A67" s="41">
        <v>17</v>
      </c>
      <c r="B67" s="113" t="s">
        <v>59</v>
      </c>
      <c r="C67" s="132" t="s">
        <v>60</v>
      </c>
      <c r="D67" s="37" t="s">
        <v>6</v>
      </c>
      <c r="E67" s="116" t="e">
        <f>+AZ67</f>
        <v>#REF!</v>
      </c>
      <c r="F67" s="116">
        <v>52.82</v>
      </c>
      <c r="G67" s="115" t="e">
        <f t="shared" si="12"/>
        <v>#REF!</v>
      </c>
      <c r="H67" s="44"/>
      <c r="I67" s="44"/>
      <c r="J67" s="44"/>
      <c r="K67" s="44"/>
      <c r="L67" s="44"/>
      <c r="M67" s="147" t="e">
        <f>+#REF!</f>
        <v>#REF!</v>
      </c>
      <c r="N67" s="141" t="e">
        <f t="shared" si="1"/>
        <v>#REF!</v>
      </c>
      <c r="O67" s="144"/>
      <c r="P67" s="140">
        <f t="shared" si="2"/>
        <v>0</v>
      </c>
      <c r="Q67" s="144"/>
      <c r="R67" s="140">
        <f t="shared" si="3"/>
        <v>0</v>
      </c>
      <c r="S67" s="144"/>
      <c r="T67" s="151">
        <f t="shared" si="4"/>
        <v>0</v>
      </c>
      <c r="U67" s="152"/>
      <c r="V67" s="151">
        <f t="shared" si="5"/>
        <v>0</v>
      </c>
      <c r="W67" s="251"/>
      <c r="X67" s="151" t="e">
        <f>+#REF!</f>
        <v>#REF!</v>
      </c>
      <c r="Y67" s="151" t="e">
        <f>+#REF!</f>
        <v>#REF!</v>
      </c>
      <c r="Z67" s="151" t="e">
        <f>+#REF!</f>
        <v>#REF!</v>
      </c>
      <c r="AA67" s="151"/>
      <c r="AB67" s="151"/>
      <c r="AC67" s="151"/>
      <c r="AD67" s="151"/>
      <c r="AE67" s="151"/>
      <c r="AF67" s="151"/>
      <c r="AG67" s="151"/>
      <c r="AH67" s="151">
        <f>+'85+300'!E36</f>
        <v>300</v>
      </c>
      <c r="AI67" s="151">
        <f>+'82+600'!E35</f>
        <v>240</v>
      </c>
      <c r="AJ67" s="151"/>
      <c r="AK67" s="151">
        <f>+'82+100'!E33</f>
        <v>120</v>
      </c>
      <c r="AL67" s="151"/>
      <c r="AM67" s="151"/>
      <c r="AN67" s="151"/>
      <c r="AO67" s="151"/>
      <c r="AP67" s="151"/>
      <c r="AQ67" s="151">
        <f>+'41+400'!E17</f>
        <v>200</v>
      </c>
      <c r="AR67" s="151"/>
      <c r="AS67" s="151"/>
      <c r="AT67" s="151"/>
      <c r="AU67" s="151">
        <f>+'30+500'!E17</f>
        <v>200</v>
      </c>
      <c r="AV67" s="151"/>
      <c r="AW67" s="151" t="e">
        <f>+#REF!</f>
        <v>#REF!</v>
      </c>
      <c r="AX67" s="151">
        <f>+'36+200 CAMARONES'!E19</f>
        <v>2655</v>
      </c>
      <c r="AY67" s="151"/>
      <c r="AZ67" s="151" t="e">
        <f t="shared" si="11"/>
        <v>#REF!</v>
      </c>
      <c r="BA67" s="251" t="e">
        <f t="shared" si="13"/>
        <v>#REF!</v>
      </c>
      <c r="BB67" s="251"/>
      <c r="BC67" s="251"/>
    </row>
    <row r="68" spans="1:55" s="45" customFormat="1" ht="15">
      <c r="A68" s="41">
        <v>18</v>
      </c>
      <c r="B68" s="113" t="s">
        <v>61</v>
      </c>
      <c r="C68" s="132" t="s">
        <v>131</v>
      </c>
      <c r="D68" s="37" t="s">
        <v>62</v>
      </c>
      <c r="E68" s="116" t="e">
        <f>+AZ68</f>
        <v>#REF!</v>
      </c>
      <c r="F68" s="116">
        <v>0.27</v>
      </c>
      <c r="G68" s="115" t="e">
        <f t="shared" si="12"/>
        <v>#REF!</v>
      </c>
      <c r="H68" s="44"/>
      <c r="I68" s="44"/>
      <c r="J68" s="44"/>
      <c r="K68" s="44"/>
      <c r="L68" s="44"/>
      <c r="M68" s="147" t="e">
        <f>+#REF!</f>
        <v>#REF!</v>
      </c>
      <c r="N68" s="141" t="e">
        <f t="shared" si="1"/>
        <v>#REF!</v>
      </c>
      <c r="O68" s="144"/>
      <c r="P68" s="140">
        <f t="shared" si="2"/>
        <v>0</v>
      </c>
      <c r="Q68" s="144"/>
      <c r="R68" s="140">
        <f t="shared" si="3"/>
        <v>0</v>
      </c>
      <c r="S68" s="144"/>
      <c r="T68" s="151">
        <f t="shared" si="4"/>
        <v>0</v>
      </c>
      <c r="U68" s="152"/>
      <c r="V68" s="151">
        <f t="shared" si="5"/>
        <v>0</v>
      </c>
      <c r="W68" s="251"/>
      <c r="X68" s="151" t="e">
        <f>+#REF!</f>
        <v>#REF!</v>
      </c>
      <c r="Y68" s="151" t="e">
        <f>+#REF!</f>
        <v>#REF!</v>
      </c>
      <c r="Z68" s="151" t="e">
        <f>+#REF!</f>
        <v>#REF!</v>
      </c>
      <c r="AA68" s="151"/>
      <c r="AB68" s="151"/>
      <c r="AC68" s="151"/>
      <c r="AD68" s="151"/>
      <c r="AE68" s="151"/>
      <c r="AF68" s="151"/>
      <c r="AG68" s="151"/>
      <c r="AH68" s="151">
        <f>+'85+300'!E37</f>
        <v>30300</v>
      </c>
      <c r="AI68" s="151">
        <f>+'82+600'!E36</f>
        <v>23520</v>
      </c>
      <c r="AJ68" s="151"/>
      <c r="AK68" s="151">
        <f>+'82+100'!E34</f>
        <v>11760</v>
      </c>
      <c r="AL68" s="151"/>
      <c r="AM68" s="151"/>
      <c r="AN68" s="151"/>
      <c r="AO68" s="151"/>
      <c r="AP68" s="151"/>
      <c r="AQ68" s="151">
        <f>+'41+400'!E18</f>
        <v>11800</v>
      </c>
      <c r="AR68" s="151"/>
      <c r="AS68" s="151"/>
      <c r="AT68" s="151"/>
      <c r="AU68" s="151">
        <f>+'30+500'!E18</f>
        <v>23400</v>
      </c>
      <c r="AV68" s="151"/>
      <c r="AW68" s="151" t="e">
        <f>+#REF!</f>
        <v>#REF!</v>
      </c>
      <c r="AX68" s="151">
        <f>+'36+200 CAMARONES'!E20</f>
        <v>252225</v>
      </c>
      <c r="AY68" s="151"/>
      <c r="AZ68" s="151" t="e">
        <f t="shared" si="11"/>
        <v>#REF!</v>
      </c>
      <c r="BA68" s="251" t="e">
        <f t="shared" si="13"/>
        <v>#REF!</v>
      </c>
      <c r="BB68" s="251"/>
      <c r="BC68" s="251"/>
    </row>
    <row r="69" spans="1:55" s="45" customFormat="1" ht="15">
      <c r="A69" s="41"/>
      <c r="B69" s="113" t="s">
        <v>155</v>
      </c>
      <c r="C69" s="59" t="s">
        <v>156</v>
      </c>
      <c r="D69" s="37" t="s">
        <v>28</v>
      </c>
      <c r="E69" s="116" t="e">
        <f>+AZ69+'P-C 5+300'!E36+'P-C 7+800'!E33</f>
        <v>#REF!</v>
      </c>
      <c r="F69" s="116">
        <v>2.838</v>
      </c>
      <c r="G69" s="115" t="e">
        <f t="shared" si="12"/>
        <v>#REF!</v>
      </c>
      <c r="H69" s="44"/>
      <c r="I69" s="44"/>
      <c r="J69" s="44"/>
      <c r="K69" s="44"/>
      <c r="L69" s="44"/>
      <c r="M69" s="143"/>
      <c r="N69" s="141">
        <f t="shared" si="1"/>
        <v>0</v>
      </c>
      <c r="O69" s="144"/>
      <c r="P69" s="140">
        <f t="shared" si="2"/>
        <v>0</v>
      </c>
      <c r="Q69" s="144"/>
      <c r="R69" s="140">
        <f t="shared" si="3"/>
        <v>0</v>
      </c>
      <c r="S69" s="144"/>
      <c r="T69" s="151">
        <f t="shared" si="4"/>
        <v>0</v>
      </c>
      <c r="U69" s="152"/>
      <c r="V69" s="151">
        <f t="shared" si="5"/>
        <v>0</v>
      </c>
      <c r="W69" s="251"/>
      <c r="X69" s="151" t="e">
        <f>+#REF!</f>
        <v>#REF!</v>
      </c>
      <c r="Y69" s="151" t="e">
        <f>+#REF!</f>
        <v>#REF!</v>
      </c>
      <c r="Z69" s="151" t="e">
        <f>+#REF!</f>
        <v>#REF!</v>
      </c>
      <c r="AA69" s="151">
        <f>+'98+990'!E36</f>
        <v>500</v>
      </c>
      <c r="AB69" s="151">
        <f>+'95+500'!E37</f>
        <v>230</v>
      </c>
      <c r="AC69" s="151"/>
      <c r="AD69" s="151"/>
      <c r="AE69" s="151"/>
      <c r="AF69" s="151">
        <f>+'90+900'!E37</f>
        <v>400</v>
      </c>
      <c r="AG69" s="151">
        <f>+'89+500'!E37</f>
        <v>100</v>
      </c>
      <c r="AH69" s="151">
        <f>+'85+300'!E38</f>
        <v>432</v>
      </c>
      <c r="AI69" s="151">
        <f>+'82+600'!E37</f>
        <v>200</v>
      </c>
      <c r="AJ69" s="151"/>
      <c r="AK69" s="151">
        <f>+'82+100'!E37</f>
        <v>180</v>
      </c>
      <c r="AL69" s="151">
        <f>+'78+800'!E43</f>
        <v>105</v>
      </c>
      <c r="AM69" s="151">
        <f>+'78+000'!E40</f>
        <v>600</v>
      </c>
      <c r="AN69" s="151">
        <f>+'77+900'!E42</f>
        <v>230</v>
      </c>
      <c r="AO69" s="151"/>
      <c r="AP69" s="151"/>
      <c r="AQ69" s="151">
        <f>+'41+400'!E22</f>
        <v>200</v>
      </c>
      <c r="AR69" s="151"/>
      <c r="AS69" s="151" t="e">
        <f>+'30+950 LAD. DER'!#REF!</f>
        <v>#REF!</v>
      </c>
      <c r="AT69" s="151">
        <f>+'30+600'!E22</f>
        <v>1020</v>
      </c>
      <c r="AU69" s="151">
        <f>+'30+500'!E23</f>
        <v>450</v>
      </c>
      <c r="AV69" s="151">
        <f>+'21+200'!E22</f>
        <v>230</v>
      </c>
      <c r="AW69" s="151"/>
      <c r="AX69" s="151">
        <f>+'36+200 CAMARONES'!E22</f>
        <v>2480</v>
      </c>
      <c r="AY69" s="151">
        <f>+'T-R 35+800'!E41</f>
        <v>120</v>
      </c>
      <c r="AZ69" s="151" t="e">
        <f t="shared" si="11"/>
        <v>#REF!</v>
      </c>
      <c r="BA69" s="251" t="e">
        <f t="shared" si="13"/>
        <v>#REF!</v>
      </c>
      <c r="BB69" s="251"/>
      <c r="BC69" s="251"/>
    </row>
    <row r="70" spans="1:55" s="45" customFormat="1" ht="30">
      <c r="A70" s="41"/>
      <c r="B70" s="113" t="s">
        <v>165</v>
      </c>
      <c r="C70" s="132" t="s">
        <v>166</v>
      </c>
      <c r="D70" s="37" t="s">
        <v>6</v>
      </c>
      <c r="E70" s="116" t="e">
        <f>+AZ70+'P-C 5+300'!E34+'P-C 7+800'!E30</f>
        <v>#REF!</v>
      </c>
      <c r="F70" s="116">
        <v>134.79</v>
      </c>
      <c r="G70" s="115" t="e">
        <f t="shared" si="12"/>
        <v>#REF!</v>
      </c>
      <c r="H70" s="44"/>
      <c r="I70" s="44"/>
      <c r="J70" s="44"/>
      <c r="K70" s="44"/>
      <c r="L70" s="44"/>
      <c r="M70" s="143"/>
      <c r="N70" s="141"/>
      <c r="O70" s="144"/>
      <c r="P70" s="140"/>
      <c r="Q70" s="144"/>
      <c r="R70" s="140"/>
      <c r="S70" s="144"/>
      <c r="T70" s="151"/>
      <c r="U70" s="152"/>
      <c r="V70" s="151"/>
      <c r="W70" s="251"/>
      <c r="X70" s="151" t="e">
        <f>+#REF!</f>
        <v>#REF!</v>
      </c>
      <c r="Y70" s="151" t="e">
        <f>+#REF!</f>
        <v>#REF!</v>
      </c>
      <c r="Z70" s="151" t="e">
        <f>+#REF!</f>
        <v>#REF!</v>
      </c>
      <c r="AA70" s="151">
        <f>+'98+990'!E34</f>
        <v>30</v>
      </c>
      <c r="AB70" s="151">
        <f>+'95+500'!E34</f>
        <v>30</v>
      </c>
      <c r="AC70" s="151">
        <f>+'94+000'!E19</f>
        <v>32</v>
      </c>
      <c r="AD70" s="151"/>
      <c r="AE70" s="151"/>
      <c r="AF70" s="151">
        <f>+'90+900'!E38</f>
        <v>50</v>
      </c>
      <c r="AG70" s="151">
        <f>+'89+500'!E38</f>
        <v>50</v>
      </c>
      <c r="AH70" s="151">
        <f>+'85+300'!E39</f>
        <v>30</v>
      </c>
      <c r="AI70" s="151">
        <f>+'82+600'!E38</f>
        <v>15</v>
      </c>
      <c r="AJ70" s="151">
        <f>+'82+350'!E21</f>
        <v>15</v>
      </c>
      <c r="AK70" s="151"/>
      <c r="AL70" s="151"/>
      <c r="AM70" s="151"/>
      <c r="AN70" s="151">
        <f>+'77+900'!E34</f>
        <v>30</v>
      </c>
      <c r="AO70" s="151"/>
      <c r="AP70" s="151"/>
      <c r="AQ70" s="151"/>
      <c r="AR70" s="151"/>
      <c r="AS70" s="151" t="e">
        <f>+'30+950 LAD. DER'!#REF!</f>
        <v>#REF!</v>
      </c>
      <c r="AT70" s="151">
        <f>+'30+600'!E36</f>
        <v>120</v>
      </c>
      <c r="AU70" s="151"/>
      <c r="AV70" s="151">
        <f>+'21+200'!E36</f>
        <v>50</v>
      </c>
      <c r="AW70" s="151" t="e">
        <f>+#REF!</f>
        <v>#REF!</v>
      </c>
      <c r="AX70" s="151"/>
      <c r="AY70" s="151">
        <f>+'T-R 35+800'!E39</f>
        <v>30</v>
      </c>
      <c r="AZ70" s="151" t="e">
        <f t="shared" si="11"/>
        <v>#REF!</v>
      </c>
      <c r="BA70" s="251" t="e">
        <f t="shared" si="13"/>
        <v>#REF!</v>
      </c>
      <c r="BB70" s="251"/>
      <c r="BC70" s="251"/>
    </row>
    <row r="71" spans="1:55" s="45" customFormat="1" ht="15">
      <c r="A71" s="41"/>
      <c r="B71" s="113" t="s">
        <v>21</v>
      </c>
      <c r="C71" s="59" t="s">
        <v>130</v>
      </c>
      <c r="D71" s="37" t="s">
        <v>62</v>
      </c>
      <c r="E71" s="116" t="e">
        <f>+AZ71+'P-C 5+300'!E35+'P-C 7+800'!E31</f>
        <v>#REF!</v>
      </c>
      <c r="F71" s="116">
        <v>0.27</v>
      </c>
      <c r="G71" s="115" t="e">
        <f t="shared" si="12"/>
        <v>#REF!</v>
      </c>
      <c r="H71" s="44"/>
      <c r="I71" s="44"/>
      <c r="J71" s="44"/>
      <c r="K71" s="44"/>
      <c r="L71" s="44"/>
      <c r="M71" s="143"/>
      <c r="N71" s="141"/>
      <c r="O71" s="144"/>
      <c r="P71" s="140"/>
      <c r="Q71" s="144"/>
      <c r="R71" s="140"/>
      <c r="S71" s="144"/>
      <c r="T71" s="151"/>
      <c r="U71" s="152"/>
      <c r="V71" s="151"/>
      <c r="W71" s="251"/>
      <c r="X71" s="151" t="e">
        <f>+#REF!</f>
        <v>#REF!</v>
      </c>
      <c r="Y71" s="151" t="e">
        <f>+#REF!</f>
        <v>#REF!</v>
      </c>
      <c r="Z71" s="151" t="e">
        <f>+#REF!</f>
        <v>#REF!</v>
      </c>
      <c r="AA71" s="151">
        <f>+'98+990'!E35</f>
        <v>2070</v>
      </c>
      <c r="AB71" s="151">
        <f>+'95+500'!E35</f>
        <v>1386</v>
      </c>
      <c r="AC71" s="151">
        <f>+'94+000'!E20</f>
        <v>2112</v>
      </c>
      <c r="AD71" s="151"/>
      <c r="AE71" s="151"/>
      <c r="AF71" s="151">
        <f>+'90+900'!E39</f>
        <v>3210</v>
      </c>
      <c r="AG71" s="151">
        <f>+'89+500'!E39</f>
        <v>3030</v>
      </c>
      <c r="AH71" s="151">
        <f>+'85+300'!E40</f>
        <v>1818</v>
      </c>
      <c r="AI71" s="151">
        <f>+'82+600'!E39</f>
        <v>882</v>
      </c>
      <c r="AJ71" s="151">
        <f>+'82+350'!E22</f>
        <v>882</v>
      </c>
      <c r="AK71" s="151"/>
      <c r="AL71" s="151"/>
      <c r="AM71" s="151"/>
      <c r="AN71" s="151">
        <f>+'77+900'!E35</f>
        <v>1386</v>
      </c>
      <c r="AO71" s="151"/>
      <c r="AP71" s="151"/>
      <c r="AQ71" s="151"/>
      <c r="AR71" s="151"/>
      <c r="AS71" s="151" t="e">
        <f>+'30+950 LAD. DER'!#REF!</f>
        <v>#REF!</v>
      </c>
      <c r="AT71" s="151">
        <f>+'30+600'!E37</f>
        <v>0</v>
      </c>
      <c r="AU71" s="151"/>
      <c r="AV71" s="151">
        <f>+'21+200'!E37</f>
        <v>0</v>
      </c>
      <c r="AW71" s="151" t="e">
        <f>+#REF!</f>
        <v>#REF!</v>
      </c>
      <c r="AX71" s="151"/>
      <c r="AY71" s="151"/>
      <c r="AZ71" s="151" t="e">
        <f t="shared" si="11"/>
        <v>#REF!</v>
      </c>
      <c r="BA71" s="251" t="e">
        <f t="shared" si="13"/>
        <v>#REF!</v>
      </c>
      <c r="BB71" s="251"/>
      <c r="BC71" s="251"/>
    </row>
    <row r="72" spans="1:55" s="45" customFormat="1" ht="15">
      <c r="A72" s="41"/>
      <c r="B72" s="113" t="s">
        <v>21</v>
      </c>
      <c r="C72" s="59" t="s">
        <v>364</v>
      </c>
      <c r="D72" s="37" t="s">
        <v>62</v>
      </c>
      <c r="E72" s="116">
        <f>+AZ72</f>
        <v>810</v>
      </c>
      <c r="F72" s="116">
        <v>0.3</v>
      </c>
      <c r="G72" s="115">
        <f t="shared" si="12"/>
        <v>243</v>
      </c>
      <c r="H72" s="44"/>
      <c r="I72" s="44"/>
      <c r="J72" s="44"/>
      <c r="K72" s="44"/>
      <c r="L72" s="44"/>
      <c r="M72" s="143"/>
      <c r="N72" s="141"/>
      <c r="O72" s="144"/>
      <c r="P72" s="140"/>
      <c r="Q72" s="144"/>
      <c r="R72" s="140"/>
      <c r="S72" s="144"/>
      <c r="T72" s="151"/>
      <c r="U72" s="152"/>
      <c r="V72" s="151"/>
      <c r="W72" s="2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>
        <f>+'T-R 35+800'!E40</f>
        <v>810</v>
      </c>
      <c r="AZ72" s="151">
        <f t="shared" si="11"/>
        <v>810</v>
      </c>
      <c r="BA72" s="251">
        <f t="shared" si="13"/>
        <v>243</v>
      </c>
      <c r="BB72" s="251"/>
      <c r="BC72" s="251"/>
    </row>
    <row r="73" spans="1:55" s="45" customFormat="1" ht="30">
      <c r="A73" s="41"/>
      <c r="B73" s="42" t="s">
        <v>158</v>
      </c>
      <c r="C73" s="132" t="s">
        <v>169</v>
      </c>
      <c r="D73" s="37" t="s">
        <v>28</v>
      </c>
      <c r="E73" s="116">
        <f>+AZ73+'P-C 5+300'!E19</f>
        <v>1700</v>
      </c>
      <c r="F73" s="116">
        <v>361.25</v>
      </c>
      <c r="G73" s="115">
        <f t="shared" si="12"/>
        <v>614125</v>
      </c>
      <c r="H73" s="44"/>
      <c r="I73" s="44"/>
      <c r="J73" s="44"/>
      <c r="K73" s="44"/>
      <c r="L73" s="44"/>
      <c r="M73" s="143"/>
      <c r="N73" s="141"/>
      <c r="O73" s="144"/>
      <c r="P73" s="140"/>
      <c r="Q73" s="144"/>
      <c r="R73" s="140"/>
      <c r="S73" s="144"/>
      <c r="T73" s="151"/>
      <c r="U73" s="152"/>
      <c r="V73" s="151"/>
      <c r="W73" s="251"/>
      <c r="X73" s="151"/>
      <c r="Y73" s="151"/>
      <c r="Z73" s="151"/>
      <c r="AA73" s="151">
        <f>+'98+990'!E21</f>
        <v>480</v>
      </c>
      <c r="AB73" s="151">
        <f>+'95+500'!E18</f>
        <v>360</v>
      </c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>
        <f>+'77+900'!E19</f>
        <v>360</v>
      </c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>
        <f>+'T-R 35+800'!E19</f>
        <v>300</v>
      </c>
      <c r="AZ73" s="151">
        <f t="shared" si="11"/>
        <v>1500</v>
      </c>
      <c r="BA73" s="251">
        <f t="shared" si="13"/>
        <v>541875</v>
      </c>
      <c r="BB73" s="251"/>
      <c r="BC73" s="251"/>
    </row>
    <row r="74" spans="1:55" s="45" customFormat="1" ht="30">
      <c r="A74" s="41"/>
      <c r="B74" s="42" t="s">
        <v>159</v>
      </c>
      <c r="C74" s="132" t="s">
        <v>183</v>
      </c>
      <c r="D74" s="37" t="s">
        <v>28</v>
      </c>
      <c r="E74" s="116">
        <f>+AZ74</f>
        <v>90</v>
      </c>
      <c r="F74" s="116">
        <v>186.787</v>
      </c>
      <c r="G74" s="115">
        <f t="shared" si="12"/>
        <v>16810.83</v>
      </c>
      <c r="H74" s="44"/>
      <c r="I74" s="44"/>
      <c r="J74" s="44"/>
      <c r="K74" s="44"/>
      <c r="L74" s="44"/>
      <c r="M74" s="143"/>
      <c r="N74" s="141"/>
      <c r="O74" s="144"/>
      <c r="P74" s="140"/>
      <c r="Q74" s="144"/>
      <c r="R74" s="140"/>
      <c r="S74" s="144"/>
      <c r="T74" s="151"/>
      <c r="U74" s="152"/>
      <c r="V74" s="151"/>
      <c r="W74" s="2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>
        <f>+'78+800'!E19</f>
        <v>90</v>
      </c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>
        <f t="shared" si="11"/>
        <v>90</v>
      </c>
      <c r="BA74" s="251">
        <f t="shared" si="13"/>
        <v>16810.83</v>
      </c>
      <c r="BB74" s="251"/>
      <c r="BC74" s="251"/>
    </row>
    <row r="75" spans="1:55" s="45" customFormat="1" ht="15">
      <c r="A75" s="41"/>
      <c r="B75" s="42" t="s">
        <v>160</v>
      </c>
      <c r="C75" s="59" t="s">
        <v>161</v>
      </c>
      <c r="D75" s="37" t="s">
        <v>28</v>
      </c>
      <c r="E75" s="116">
        <f>+AZ75+'P-C 5+300'!E20</f>
        <v>995</v>
      </c>
      <c r="F75" s="116">
        <v>222.06</v>
      </c>
      <c r="G75" s="115">
        <f t="shared" si="12"/>
        <v>220949.7</v>
      </c>
      <c r="H75" s="44"/>
      <c r="I75" s="44"/>
      <c r="J75" s="44"/>
      <c r="K75" s="44"/>
      <c r="L75" s="44"/>
      <c r="M75" s="143"/>
      <c r="N75" s="141"/>
      <c r="O75" s="144"/>
      <c r="P75" s="140"/>
      <c r="Q75" s="144"/>
      <c r="R75" s="140"/>
      <c r="S75" s="144"/>
      <c r="T75" s="151"/>
      <c r="U75" s="152"/>
      <c r="V75" s="151"/>
      <c r="W75" s="251"/>
      <c r="X75" s="151"/>
      <c r="Y75" s="151"/>
      <c r="Z75" s="151"/>
      <c r="AA75" s="151">
        <f>+'98+990'!E22</f>
        <v>240</v>
      </c>
      <c r="AB75" s="151">
        <f>+'95+500'!E19</f>
        <v>200</v>
      </c>
      <c r="AC75" s="151"/>
      <c r="AD75" s="151"/>
      <c r="AE75" s="151"/>
      <c r="AF75" s="151"/>
      <c r="AG75" s="151"/>
      <c r="AH75" s="151"/>
      <c r="AI75" s="151"/>
      <c r="AJ75" s="151"/>
      <c r="AK75" s="151"/>
      <c r="AL75" s="151">
        <f>+'78+800'!E20</f>
        <v>45</v>
      </c>
      <c r="AM75" s="151"/>
      <c r="AN75" s="151">
        <f>+'77+900'!E20</f>
        <v>180</v>
      </c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>
        <f>+'T-R 35+800'!E20</f>
        <v>150</v>
      </c>
      <c r="AZ75" s="151">
        <f t="shared" si="11"/>
        <v>815</v>
      </c>
      <c r="BA75" s="251">
        <f t="shared" si="13"/>
        <v>180978.9</v>
      </c>
      <c r="BB75" s="251"/>
      <c r="BC75" s="251"/>
    </row>
    <row r="76" spans="1:55" s="45" customFormat="1" ht="15">
      <c r="A76" s="41"/>
      <c r="B76" s="113"/>
      <c r="C76" s="59"/>
      <c r="D76" s="37"/>
      <c r="E76" s="116"/>
      <c r="F76" s="116"/>
      <c r="G76" s="115">
        <f>ROUND(E76*F76,2)</f>
        <v>0</v>
      </c>
      <c r="H76" s="44"/>
      <c r="I76" s="44"/>
      <c r="J76" s="44"/>
      <c r="K76" s="44"/>
      <c r="L76" s="44"/>
      <c r="M76" s="143"/>
      <c r="N76" s="141">
        <f t="shared" si="1"/>
        <v>0</v>
      </c>
      <c r="O76" s="144"/>
      <c r="P76" s="140">
        <f t="shared" si="2"/>
        <v>0</v>
      </c>
      <c r="Q76" s="144"/>
      <c r="R76" s="140">
        <f t="shared" si="3"/>
        <v>0</v>
      </c>
      <c r="S76" s="144"/>
      <c r="T76" s="151">
        <f t="shared" si="4"/>
        <v>0</v>
      </c>
      <c r="U76" s="152"/>
      <c r="V76" s="151">
        <f t="shared" si="5"/>
        <v>0</v>
      </c>
      <c r="W76" s="2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>
        <f t="shared" si="11"/>
        <v>0</v>
      </c>
      <c r="BA76" s="251">
        <f t="shared" si="13"/>
        <v>0</v>
      </c>
      <c r="BB76" s="251"/>
      <c r="BC76" s="251"/>
    </row>
    <row r="77" spans="1:55" s="45" customFormat="1" ht="15">
      <c r="A77" s="41"/>
      <c r="B77" s="113"/>
      <c r="C77" s="43" t="s">
        <v>98</v>
      </c>
      <c r="D77" s="37"/>
      <c r="E77" s="116"/>
      <c r="F77" s="116"/>
      <c r="G77" s="115"/>
      <c r="H77" s="44"/>
      <c r="I77" s="44"/>
      <c r="J77" s="44"/>
      <c r="K77" s="44"/>
      <c r="L77" s="44"/>
      <c r="M77" s="143"/>
      <c r="N77" s="141">
        <f t="shared" si="1"/>
        <v>0</v>
      </c>
      <c r="O77" s="144"/>
      <c r="P77" s="140">
        <f t="shared" si="2"/>
        <v>0</v>
      </c>
      <c r="Q77" s="144"/>
      <c r="R77" s="140">
        <f t="shared" si="3"/>
        <v>0</v>
      </c>
      <c r="S77" s="144"/>
      <c r="T77" s="151">
        <f t="shared" si="4"/>
        <v>0</v>
      </c>
      <c r="U77" s="152"/>
      <c r="V77" s="151">
        <f t="shared" si="5"/>
        <v>0</v>
      </c>
      <c r="W77" s="2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>
        <f t="shared" si="11"/>
        <v>0</v>
      </c>
      <c r="BA77" s="251">
        <f t="shared" si="13"/>
        <v>0</v>
      </c>
      <c r="BB77" s="251"/>
      <c r="BC77" s="251"/>
    </row>
    <row r="78" spans="1:55" s="45" customFormat="1" ht="15">
      <c r="A78" s="41">
        <v>19</v>
      </c>
      <c r="B78" s="113" t="s">
        <v>63</v>
      </c>
      <c r="C78" s="132" t="s">
        <v>64</v>
      </c>
      <c r="D78" s="37" t="s">
        <v>6</v>
      </c>
      <c r="E78" s="116" t="e">
        <f aca="true" t="shared" si="14" ref="E78:E86">+AZ78</f>
        <v>#REF!</v>
      </c>
      <c r="F78" s="116">
        <v>5.81</v>
      </c>
      <c r="G78" s="115" t="e">
        <f aca="true" t="shared" si="15" ref="G78:G86">ROUND(E78*F78,2)</f>
        <v>#REF!</v>
      </c>
      <c r="H78" s="44"/>
      <c r="I78" s="44"/>
      <c r="J78" s="44"/>
      <c r="K78" s="44"/>
      <c r="L78" s="44"/>
      <c r="M78" s="147" t="e">
        <f>+#REF!</f>
        <v>#REF!</v>
      </c>
      <c r="N78" s="141" t="e">
        <f t="shared" si="1"/>
        <v>#REF!</v>
      </c>
      <c r="O78" s="144"/>
      <c r="P78" s="140">
        <f t="shared" si="2"/>
        <v>0</v>
      </c>
      <c r="Q78" s="144"/>
      <c r="R78" s="140">
        <f t="shared" si="3"/>
        <v>0</v>
      </c>
      <c r="S78" s="144"/>
      <c r="T78" s="151">
        <f t="shared" si="4"/>
        <v>0</v>
      </c>
      <c r="U78" s="152"/>
      <c r="V78" s="151">
        <f t="shared" si="5"/>
        <v>0</v>
      </c>
      <c r="W78" s="251"/>
      <c r="X78" s="151"/>
      <c r="Y78" s="151"/>
      <c r="Z78" s="151"/>
      <c r="AA78" s="151"/>
      <c r="AB78" s="151"/>
      <c r="AC78" s="151"/>
      <c r="AD78" s="151"/>
      <c r="AE78" s="151"/>
      <c r="AF78" s="151">
        <f>+'90+900'!E30</f>
        <v>200</v>
      </c>
      <c r="AG78" s="151">
        <f>+'89+500'!E30</f>
        <v>40</v>
      </c>
      <c r="AH78" s="151">
        <f>+'85+300'!E28</f>
        <v>1600</v>
      </c>
      <c r="AI78" s="151"/>
      <c r="AJ78" s="151"/>
      <c r="AK78" s="151"/>
      <c r="AL78" s="151">
        <f>+'78+800'!E38</f>
        <v>54</v>
      </c>
      <c r="AM78" s="151">
        <f>+'78+000'!E33</f>
        <v>3950</v>
      </c>
      <c r="AN78" s="151"/>
      <c r="AO78" s="151"/>
      <c r="AP78" s="151"/>
      <c r="AQ78" s="151"/>
      <c r="AR78" s="151"/>
      <c r="AS78" s="151"/>
      <c r="AT78" s="151"/>
      <c r="AU78" s="151"/>
      <c r="AV78" s="151"/>
      <c r="AW78" s="151" t="e">
        <f>+#REF!</f>
        <v>#REF!</v>
      </c>
      <c r="AX78" s="151"/>
      <c r="AY78" s="151">
        <f>+'T-R 35+800'!E33</f>
        <v>70</v>
      </c>
      <c r="AZ78" s="151" t="e">
        <f t="shared" si="11"/>
        <v>#REF!</v>
      </c>
      <c r="BA78" s="251" t="e">
        <f t="shared" si="13"/>
        <v>#REF!</v>
      </c>
      <c r="BB78" s="251"/>
      <c r="BC78" s="251"/>
    </row>
    <row r="79" spans="1:58" s="45" customFormat="1" ht="15">
      <c r="A79" s="34">
        <v>20</v>
      </c>
      <c r="B79" s="113" t="s">
        <v>188</v>
      </c>
      <c r="C79" s="132" t="s">
        <v>192</v>
      </c>
      <c r="D79" s="37" t="s">
        <v>6</v>
      </c>
      <c r="E79" s="116" t="e">
        <f t="shared" si="14"/>
        <v>#REF!</v>
      </c>
      <c r="F79" s="116">
        <v>15.199</v>
      </c>
      <c r="G79" s="115" t="e">
        <f t="shared" si="15"/>
        <v>#REF!</v>
      </c>
      <c r="H79" s="44"/>
      <c r="I79" s="44"/>
      <c r="J79" s="44"/>
      <c r="K79" s="44"/>
      <c r="L79" s="44"/>
      <c r="M79" s="147" t="e">
        <f>+#REF!</f>
        <v>#REF!</v>
      </c>
      <c r="N79" s="141" t="e">
        <f t="shared" si="1"/>
        <v>#REF!</v>
      </c>
      <c r="O79" s="144"/>
      <c r="P79" s="140">
        <f t="shared" si="2"/>
        <v>0</v>
      </c>
      <c r="Q79" s="144"/>
      <c r="R79" s="140">
        <f t="shared" si="3"/>
        <v>0</v>
      </c>
      <c r="S79" s="144"/>
      <c r="T79" s="151">
        <f t="shared" si="4"/>
        <v>0</v>
      </c>
      <c r="U79" s="152"/>
      <c r="V79" s="151">
        <f t="shared" si="5"/>
        <v>0</v>
      </c>
      <c r="W79" s="251"/>
      <c r="X79" s="151"/>
      <c r="Y79" s="151"/>
      <c r="Z79" s="151"/>
      <c r="AA79" s="151"/>
      <c r="AB79" s="151"/>
      <c r="AC79" s="151"/>
      <c r="AD79" s="151"/>
      <c r="AE79" s="151"/>
      <c r="AF79" s="151">
        <f>+'90+900'!E33</f>
        <v>150</v>
      </c>
      <c r="AG79" s="151">
        <f>+'89+500'!E33</f>
        <v>40</v>
      </c>
      <c r="AH79" s="151">
        <f>+'85+300'!E31</f>
        <v>1200</v>
      </c>
      <c r="AI79" s="151"/>
      <c r="AJ79" s="151"/>
      <c r="AK79" s="151"/>
      <c r="AL79" s="151">
        <f>+'78+800'!E41</f>
        <v>36</v>
      </c>
      <c r="AM79" s="151">
        <f>+'78+000'!E36</f>
        <v>2500</v>
      </c>
      <c r="AN79" s="151"/>
      <c r="AO79" s="151"/>
      <c r="AP79" s="151"/>
      <c r="AQ79" s="151"/>
      <c r="AR79" s="151"/>
      <c r="AS79" s="151"/>
      <c r="AT79" s="151"/>
      <c r="AU79" s="151"/>
      <c r="AV79" s="151"/>
      <c r="AW79" s="151" t="e">
        <f>+#REF!</f>
        <v>#REF!</v>
      </c>
      <c r="AX79" s="151"/>
      <c r="AY79" s="151">
        <f>+'T-R 35+800'!E36</f>
        <v>70</v>
      </c>
      <c r="AZ79" s="151" t="e">
        <f t="shared" si="11"/>
        <v>#REF!</v>
      </c>
      <c r="BA79" s="251" t="e">
        <f t="shared" si="13"/>
        <v>#REF!</v>
      </c>
      <c r="BB79" s="251"/>
      <c r="BC79" s="251"/>
      <c r="BD79" s="45">
        <v>2</v>
      </c>
      <c r="BE79" s="45">
        <v>1</v>
      </c>
      <c r="BF79" s="45">
        <f>K80*BD79*BE79</f>
        <v>600</v>
      </c>
    </row>
    <row r="80" spans="1:58" s="45" customFormat="1" ht="15">
      <c r="A80" s="34">
        <v>21</v>
      </c>
      <c r="B80" s="113" t="s">
        <v>21</v>
      </c>
      <c r="C80" s="132" t="s">
        <v>130</v>
      </c>
      <c r="D80" s="37" t="s">
        <v>62</v>
      </c>
      <c r="E80" s="116" t="e">
        <f t="shared" si="14"/>
        <v>#REF!</v>
      </c>
      <c r="F80" s="116">
        <v>0.27</v>
      </c>
      <c r="G80" s="115" t="e">
        <f t="shared" si="15"/>
        <v>#REF!</v>
      </c>
      <c r="H80" s="44"/>
      <c r="I80" s="44"/>
      <c r="J80" s="44"/>
      <c r="K80" s="44">
        <v>300</v>
      </c>
      <c r="L80" s="44"/>
      <c r="M80" s="147" t="e">
        <f>+#REF!</f>
        <v>#REF!</v>
      </c>
      <c r="N80" s="141" t="e">
        <f t="shared" si="1"/>
        <v>#REF!</v>
      </c>
      <c r="O80" s="144"/>
      <c r="P80" s="140">
        <f t="shared" si="2"/>
        <v>0</v>
      </c>
      <c r="Q80" s="144"/>
      <c r="R80" s="140">
        <f t="shared" si="3"/>
        <v>0</v>
      </c>
      <c r="S80" s="144"/>
      <c r="T80" s="151">
        <f t="shared" si="4"/>
        <v>0</v>
      </c>
      <c r="U80" s="152"/>
      <c r="V80" s="151">
        <f t="shared" si="5"/>
        <v>0</v>
      </c>
      <c r="W80" s="251"/>
      <c r="X80" s="151"/>
      <c r="Y80" s="151"/>
      <c r="Z80" s="151"/>
      <c r="AA80" s="151"/>
      <c r="AB80" s="151"/>
      <c r="AC80" s="151"/>
      <c r="AD80" s="151"/>
      <c r="AE80" s="151"/>
      <c r="AF80" s="151">
        <f>+'90+900'!E34</f>
        <v>16050</v>
      </c>
      <c r="AG80" s="151">
        <f>+'89+500'!E34</f>
        <v>4040</v>
      </c>
      <c r="AH80" s="151">
        <f>+'85+300'!E32</f>
        <v>121200</v>
      </c>
      <c r="AI80" s="151"/>
      <c r="AJ80" s="151"/>
      <c r="AK80" s="151"/>
      <c r="AL80" s="151">
        <f>+'78+800'!E42</f>
        <v>3420</v>
      </c>
      <c r="AM80" s="151">
        <f>+'78+000'!E37</f>
        <v>192500</v>
      </c>
      <c r="AN80" s="151"/>
      <c r="AO80" s="151"/>
      <c r="AP80" s="151"/>
      <c r="AQ80" s="151"/>
      <c r="AR80" s="151"/>
      <c r="AS80" s="151"/>
      <c r="AT80" s="151"/>
      <c r="AU80" s="151"/>
      <c r="AV80" s="151"/>
      <c r="AW80" s="151" t="e">
        <f>+#REF!</f>
        <v>#REF!</v>
      </c>
      <c r="AX80" s="151"/>
      <c r="AY80" s="151"/>
      <c r="AZ80" s="151" t="e">
        <f t="shared" si="11"/>
        <v>#REF!</v>
      </c>
      <c r="BA80" s="251" t="e">
        <f t="shared" si="13"/>
        <v>#REF!</v>
      </c>
      <c r="BB80" s="251"/>
      <c r="BC80" s="251"/>
      <c r="BD80" s="45">
        <v>6.3</v>
      </c>
      <c r="BF80" s="45">
        <f>K82*BD80</f>
        <v>1890</v>
      </c>
    </row>
    <row r="81" spans="1:55" s="45" customFormat="1" ht="15">
      <c r="A81" s="34"/>
      <c r="B81" s="113" t="s">
        <v>21</v>
      </c>
      <c r="C81" s="132" t="s">
        <v>322</v>
      </c>
      <c r="D81" s="37" t="s">
        <v>62</v>
      </c>
      <c r="E81" s="116">
        <f t="shared" si="14"/>
        <v>3150</v>
      </c>
      <c r="F81" s="116">
        <v>0.3</v>
      </c>
      <c r="G81" s="115">
        <f t="shared" si="15"/>
        <v>945</v>
      </c>
      <c r="H81" s="44"/>
      <c r="I81" s="44"/>
      <c r="J81" s="44"/>
      <c r="K81" s="44"/>
      <c r="L81" s="44"/>
      <c r="M81" s="147"/>
      <c r="N81" s="141"/>
      <c r="O81" s="144"/>
      <c r="P81" s="140"/>
      <c r="Q81" s="144"/>
      <c r="R81" s="140"/>
      <c r="S81" s="144"/>
      <c r="T81" s="151"/>
      <c r="U81" s="152"/>
      <c r="V81" s="151"/>
      <c r="W81" s="2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>
        <f>+'T-R 35+800'!E37</f>
        <v>3150</v>
      </c>
      <c r="AZ81" s="151">
        <f t="shared" si="11"/>
        <v>3150</v>
      </c>
      <c r="BA81" s="251">
        <f t="shared" si="13"/>
        <v>945</v>
      </c>
      <c r="BB81" s="251"/>
      <c r="BC81" s="251"/>
    </row>
    <row r="82" spans="1:55" s="45" customFormat="1" ht="15">
      <c r="A82" s="34">
        <v>22</v>
      </c>
      <c r="B82" s="113" t="s">
        <v>65</v>
      </c>
      <c r="C82" s="132" t="s">
        <v>140</v>
      </c>
      <c r="D82" s="37" t="s">
        <v>28</v>
      </c>
      <c r="E82" s="116" t="e">
        <f t="shared" si="14"/>
        <v>#REF!</v>
      </c>
      <c r="F82" s="116">
        <v>2.03</v>
      </c>
      <c r="G82" s="115" t="e">
        <f t="shared" si="15"/>
        <v>#REF!</v>
      </c>
      <c r="H82" s="44"/>
      <c r="I82" s="44"/>
      <c r="J82" s="44"/>
      <c r="K82" s="44">
        <v>300</v>
      </c>
      <c r="L82" s="44"/>
      <c r="M82" s="147" t="e">
        <f>+#REF!</f>
        <v>#REF!</v>
      </c>
      <c r="N82" s="141" t="e">
        <f t="shared" si="1"/>
        <v>#REF!</v>
      </c>
      <c r="O82" s="144"/>
      <c r="P82" s="140">
        <f t="shared" si="2"/>
        <v>0</v>
      </c>
      <c r="Q82" s="144"/>
      <c r="R82" s="140">
        <f t="shared" si="3"/>
        <v>0</v>
      </c>
      <c r="S82" s="144"/>
      <c r="T82" s="151">
        <f t="shared" si="4"/>
        <v>0</v>
      </c>
      <c r="U82" s="152"/>
      <c r="V82" s="151">
        <f t="shared" si="5"/>
        <v>0</v>
      </c>
      <c r="W82" s="251"/>
      <c r="X82" s="151"/>
      <c r="Y82" s="151"/>
      <c r="Z82" s="151"/>
      <c r="AA82" s="151"/>
      <c r="AB82" s="151"/>
      <c r="AC82" s="151"/>
      <c r="AD82" s="151"/>
      <c r="AE82" s="151"/>
      <c r="AF82" s="151">
        <f>+'90+900'!E31</f>
        <v>700</v>
      </c>
      <c r="AG82" s="151">
        <f>+'89+500'!E31</f>
        <v>150</v>
      </c>
      <c r="AH82" s="151">
        <f>+'85+300'!E29</f>
        <v>5600</v>
      </c>
      <c r="AI82" s="151"/>
      <c r="AJ82" s="151"/>
      <c r="AK82" s="151"/>
      <c r="AL82" s="151">
        <f>+'78+800'!E39</f>
        <v>150</v>
      </c>
      <c r="AM82" s="151">
        <f>+'78+000'!E34</f>
        <v>7500</v>
      </c>
      <c r="AN82" s="151"/>
      <c r="AO82" s="151"/>
      <c r="AP82" s="151"/>
      <c r="AQ82" s="151"/>
      <c r="AR82" s="151"/>
      <c r="AS82" s="151"/>
      <c r="AT82" s="151"/>
      <c r="AU82" s="151"/>
      <c r="AV82" s="151"/>
      <c r="AW82" s="151" t="e">
        <f>+#REF!</f>
        <v>#REF!</v>
      </c>
      <c r="AX82" s="151"/>
      <c r="AY82" s="151">
        <f>+'T-R 35+800'!E34</f>
        <v>220</v>
      </c>
      <c r="AZ82" s="151" t="e">
        <f t="shared" si="11"/>
        <v>#REF!</v>
      </c>
      <c r="BA82" s="251" t="e">
        <f t="shared" si="13"/>
        <v>#REF!</v>
      </c>
      <c r="BB82" s="251"/>
      <c r="BC82" s="251"/>
    </row>
    <row r="83" spans="1:58" s="45" customFormat="1" ht="15">
      <c r="A83" s="34">
        <v>23</v>
      </c>
      <c r="B83" s="113" t="s">
        <v>66</v>
      </c>
      <c r="C83" s="132" t="s">
        <v>141</v>
      </c>
      <c r="D83" s="37" t="s">
        <v>41</v>
      </c>
      <c r="E83" s="116" t="e">
        <f t="shared" si="14"/>
        <v>#REF!</v>
      </c>
      <c r="F83" s="116">
        <v>21.94</v>
      </c>
      <c r="G83" s="115" t="e">
        <f t="shared" si="15"/>
        <v>#REF!</v>
      </c>
      <c r="H83" s="44"/>
      <c r="I83" s="44"/>
      <c r="J83" s="44"/>
      <c r="K83" s="44">
        <v>300</v>
      </c>
      <c r="L83" s="44"/>
      <c r="M83" s="147" t="e">
        <f>+#REF!</f>
        <v>#REF!</v>
      </c>
      <c r="N83" s="141" t="e">
        <f t="shared" si="1"/>
        <v>#REF!</v>
      </c>
      <c r="O83" s="144"/>
      <c r="P83" s="140">
        <f t="shared" si="2"/>
        <v>0</v>
      </c>
      <c r="Q83" s="144"/>
      <c r="R83" s="140">
        <f t="shared" si="3"/>
        <v>0</v>
      </c>
      <c r="S83" s="144"/>
      <c r="T83" s="151">
        <f t="shared" si="4"/>
        <v>0</v>
      </c>
      <c r="U83" s="152"/>
      <c r="V83" s="151">
        <f t="shared" si="5"/>
        <v>0</v>
      </c>
      <c r="W83" s="251"/>
      <c r="X83" s="151"/>
      <c r="Y83" s="151"/>
      <c r="Z83" s="151"/>
      <c r="AA83" s="151"/>
      <c r="AB83" s="151"/>
      <c r="AC83" s="151"/>
      <c r="AD83" s="151"/>
      <c r="AE83" s="151"/>
      <c r="AF83" s="151">
        <f>+'90+900'!E32</f>
        <v>100</v>
      </c>
      <c r="AG83" s="151">
        <f>+'89+500'!E32</f>
        <v>30</v>
      </c>
      <c r="AH83" s="151">
        <f>+'85+300'!E30</f>
        <v>800</v>
      </c>
      <c r="AI83" s="151"/>
      <c r="AJ83" s="151"/>
      <c r="AK83" s="151"/>
      <c r="AL83" s="151">
        <f>+'78+800'!E40</f>
        <v>30</v>
      </c>
      <c r="AM83" s="151">
        <f>+'78+000'!E35</f>
        <v>1200</v>
      </c>
      <c r="AN83" s="151"/>
      <c r="AO83" s="151"/>
      <c r="AP83" s="151"/>
      <c r="AQ83" s="151"/>
      <c r="AR83" s="151"/>
      <c r="AS83" s="151"/>
      <c r="AT83" s="151"/>
      <c r="AU83" s="151"/>
      <c r="AV83" s="151"/>
      <c r="AW83" s="151" t="e">
        <f>+#REF!</f>
        <v>#REF!</v>
      </c>
      <c r="AX83" s="151"/>
      <c r="AY83" s="151">
        <f>+'T-R 35+800'!E35</f>
        <v>30</v>
      </c>
      <c r="AZ83" s="151" t="e">
        <f t="shared" si="11"/>
        <v>#REF!</v>
      </c>
      <c r="BA83" s="251" t="e">
        <f t="shared" si="13"/>
        <v>#REF!</v>
      </c>
      <c r="BB83" s="251"/>
      <c r="BC83" s="251"/>
      <c r="BD83" s="45">
        <v>1.5</v>
      </c>
      <c r="BE83" s="45">
        <v>1</v>
      </c>
      <c r="BF83" s="45" t="e">
        <f>#REF!*BD83*BE83</f>
        <v>#REF!</v>
      </c>
    </row>
    <row r="84" spans="1:55" s="45" customFormat="1" ht="15">
      <c r="A84" s="34"/>
      <c r="B84" s="113" t="s">
        <v>260</v>
      </c>
      <c r="C84" s="132" t="s">
        <v>261</v>
      </c>
      <c r="D84" s="37" t="s">
        <v>230</v>
      </c>
      <c r="E84" s="116" t="e">
        <f t="shared" si="14"/>
        <v>#REF!</v>
      </c>
      <c r="F84" s="116">
        <v>134.2625</v>
      </c>
      <c r="G84" s="115" t="e">
        <f t="shared" si="15"/>
        <v>#REF!</v>
      </c>
      <c r="H84" s="44"/>
      <c r="I84" s="44"/>
      <c r="J84" s="44"/>
      <c r="K84" s="44"/>
      <c r="L84" s="44"/>
      <c r="M84" s="147"/>
      <c r="N84" s="141"/>
      <c r="O84" s="144"/>
      <c r="P84" s="140"/>
      <c r="Q84" s="144"/>
      <c r="R84" s="140"/>
      <c r="S84" s="144"/>
      <c r="T84" s="151"/>
      <c r="U84" s="152"/>
      <c r="V84" s="151"/>
      <c r="W84" s="2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 t="e">
        <f>+#REF!</f>
        <v>#REF!</v>
      </c>
      <c r="AX84" s="151"/>
      <c r="AY84" s="151"/>
      <c r="AZ84" s="151" t="e">
        <f t="shared" si="11"/>
        <v>#REF!</v>
      </c>
      <c r="BA84" s="251" t="e">
        <f t="shared" si="13"/>
        <v>#REF!</v>
      </c>
      <c r="BB84" s="251"/>
      <c r="BC84" s="251"/>
    </row>
    <row r="85" spans="1:55" s="45" customFormat="1" ht="15">
      <c r="A85" s="34"/>
      <c r="B85" s="113" t="s">
        <v>260</v>
      </c>
      <c r="C85" s="132" t="s">
        <v>262</v>
      </c>
      <c r="D85" s="37" t="s">
        <v>230</v>
      </c>
      <c r="E85" s="116" t="e">
        <f t="shared" si="14"/>
        <v>#REF!</v>
      </c>
      <c r="F85" s="116">
        <v>107.41</v>
      </c>
      <c r="G85" s="115" t="e">
        <f t="shared" si="15"/>
        <v>#REF!</v>
      </c>
      <c r="H85" s="44"/>
      <c r="I85" s="44"/>
      <c r="J85" s="44"/>
      <c r="K85" s="44"/>
      <c r="L85" s="44"/>
      <c r="M85" s="147"/>
      <c r="N85" s="141"/>
      <c r="O85" s="144"/>
      <c r="P85" s="140"/>
      <c r="Q85" s="144"/>
      <c r="R85" s="140"/>
      <c r="S85" s="144"/>
      <c r="T85" s="151"/>
      <c r="U85" s="152"/>
      <c r="V85" s="151"/>
      <c r="W85" s="2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 t="e">
        <f>+#REF!</f>
        <v>#REF!</v>
      </c>
      <c r="AX85" s="151"/>
      <c r="AY85" s="151"/>
      <c r="AZ85" s="151" t="e">
        <f t="shared" si="11"/>
        <v>#REF!</v>
      </c>
      <c r="BA85" s="251" t="e">
        <f t="shared" si="13"/>
        <v>#REF!</v>
      </c>
      <c r="BB85" s="251"/>
      <c r="BC85" s="251"/>
    </row>
    <row r="86" spans="1:55" s="45" customFormat="1" ht="15">
      <c r="A86" s="34"/>
      <c r="B86" s="113" t="s">
        <v>241</v>
      </c>
      <c r="C86" s="132" t="s">
        <v>242</v>
      </c>
      <c r="D86" s="37" t="s">
        <v>41</v>
      </c>
      <c r="E86" s="116" t="e">
        <f t="shared" si="14"/>
        <v>#REF!</v>
      </c>
      <c r="F86" s="116">
        <v>15</v>
      </c>
      <c r="G86" s="115" t="e">
        <f t="shared" si="15"/>
        <v>#REF!</v>
      </c>
      <c r="H86" s="44"/>
      <c r="I86" s="44"/>
      <c r="J86" s="44"/>
      <c r="K86" s="44"/>
      <c r="L86" s="44"/>
      <c r="M86" s="147"/>
      <c r="N86" s="141"/>
      <c r="O86" s="144"/>
      <c r="P86" s="140"/>
      <c r="Q86" s="144"/>
      <c r="R86" s="140"/>
      <c r="S86" s="144"/>
      <c r="T86" s="151"/>
      <c r="U86" s="152"/>
      <c r="V86" s="151"/>
      <c r="W86" s="2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 t="e">
        <f>+#REF!</f>
        <v>#REF!</v>
      </c>
      <c r="AX86" s="151"/>
      <c r="AY86" s="151"/>
      <c r="AZ86" s="151" t="e">
        <f t="shared" si="11"/>
        <v>#REF!</v>
      </c>
      <c r="BA86" s="251" t="e">
        <f t="shared" si="13"/>
        <v>#REF!</v>
      </c>
      <c r="BB86" s="251"/>
      <c r="BC86" s="251"/>
    </row>
    <row r="87" spans="1:55" s="45" customFormat="1" ht="15">
      <c r="A87" s="34"/>
      <c r="B87" s="113"/>
      <c r="C87" s="59"/>
      <c r="D87" s="110"/>
      <c r="E87" s="116"/>
      <c r="F87" s="117"/>
      <c r="G87" s="115"/>
      <c r="H87" s="44"/>
      <c r="I87" s="44"/>
      <c r="J87" s="44"/>
      <c r="K87" s="44"/>
      <c r="L87" s="44"/>
      <c r="M87" s="143"/>
      <c r="N87" s="141">
        <f t="shared" si="1"/>
        <v>0</v>
      </c>
      <c r="O87" s="144"/>
      <c r="P87" s="140">
        <f t="shared" si="2"/>
        <v>0</v>
      </c>
      <c r="Q87" s="144"/>
      <c r="R87" s="140">
        <f t="shared" si="3"/>
        <v>0</v>
      </c>
      <c r="S87" s="144"/>
      <c r="T87" s="151">
        <f t="shared" si="4"/>
        <v>0</v>
      </c>
      <c r="U87" s="152"/>
      <c r="V87" s="151">
        <f t="shared" si="5"/>
        <v>0</v>
      </c>
      <c r="W87" s="2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>
        <f t="shared" si="11"/>
        <v>0</v>
      </c>
      <c r="BA87" s="251">
        <f t="shared" si="13"/>
        <v>0</v>
      </c>
      <c r="BB87" s="251"/>
      <c r="BC87" s="251"/>
    </row>
    <row r="88" spans="1:55" ht="15">
      <c r="A88" s="38"/>
      <c r="B88" s="40"/>
      <c r="C88" s="30" t="s">
        <v>99</v>
      </c>
      <c r="D88" s="31"/>
      <c r="E88" s="121"/>
      <c r="F88" s="121"/>
      <c r="G88" s="124"/>
      <c r="M88" s="139"/>
      <c r="N88" s="141">
        <f t="shared" si="1"/>
        <v>0</v>
      </c>
      <c r="O88" s="140"/>
      <c r="P88" s="140">
        <f t="shared" si="2"/>
        <v>0</v>
      </c>
      <c r="Q88" s="140"/>
      <c r="R88" s="140">
        <f t="shared" si="3"/>
        <v>0</v>
      </c>
      <c r="S88" s="140"/>
      <c r="T88" s="151">
        <f t="shared" si="4"/>
        <v>0</v>
      </c>
      <c r="U88" s="151"/>
      <c r="V88" s="151">
        <f t="shared" si="5"/>
        <v>0</v>
      </c>
      <c r="W88" s="2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>
        <f t="shared" si="11"/>
        <v>0</v>
      </c>
      <c r="BA88" s="251">
        <f t="shared" si="13"/>
        <v>0</v>
      </c>
      <c r="BB88" s="251"/>
      <c r="BC88" s="251"/>
    </row>
    <row r="89" spans="1:55" ht="15">
      <c r="A89" s="38"/>
      <c r="B89" s="46" t="s">
        <v>89</v>
      </c>
      <c r="C89" s="47" t="s">
        <v>100</v>
      </c>
      <c r="D89" s="48"/>
      <c r="E89" s="125"/>
      <c r="F89" s="125"/>
      <c r="G89" s="126"/>
      <c r="M89" s="139"/>
      <c r="N89" s="141">
        <f aca="true" t="shared" si="16" ref="N89:N109">+M89*F89</f>
        <v>0</v>
      </c>
      <c r="O89" s="140"/>
      <c r="P89" s="140">
        <f aca="true" t="shared" si="17" ref="P89:P110">+O89*F89</f>
        <v>0</v>
      </c>
      <c r="Q89" s="140"/>
      <c r="R89" s="140">
        <f aca="true" t="shared" si="18" ref="R89:R110">+Q89*F89</f>
        <v>0</v>
      </c>
      <c r="S89" s="140"/>
      <c r="T89" s="151">
        <f aca="true" t="shared" si="19" ref="T89:T109">+S89*F89</f>
        <v>0</v>
      </c>
      <c r="U89" s="151"/>
      <c r="V89" s="151">
        <f aca="true" t="shared" si="20" ref="V89:V110">+U89*F89</f>
        <v>0</v>
      </c>
      <c r="W89" s="2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>
        <f t="shared" si="11"/>
        <v>0</v>
      </c>
      <c r="BA89" s="251">
        <f t="shared" si="13"/>
        <v>0</v>
      </c>
      <c r="BB89" s="251"/>
      <c r="BC89" s="251"/>
    </row>
    <row r="90" spans="1:58" ht="30">
      <c r="A90" s="34">
        <v>27</v>
      </c>
      <c r="B90" s="113" t="s">
        <v>42</v>
      </c>
      <c r="C90" s="132" t="s">
        <v>43</v>
      </c>
      <c r="D90" s="37" t="s">
        <v>41</v>
      </c>
      <c r="E90" s="116" t="e">
        <f>+AZ90</f>
        <v>#REF!</v>
      </c>
      <c r="F90" s="116">
        <v>5.24</v>
      </c>
      <c r="G90" s="115" t="e">
        <f>ROUND(E90*F90,2)</f>
        <v>#REF!</v>
      </c>
      <c r="K90" s="4">
        <f>1.31*18*2+1.35*18+1.96*4</f>
        <v>79.30000000000001</v>
      </c>
      <c r="M90" s="141" t="e">
        <f>+#REF!</f>
        <v>#REF!</v>
      </c>
      <c r="N90" s="141" t="e">
        <f t="shared" si="16"/>
        <v>#REF!</v>
      </c>
      <c r="O90" s="142" t="e">
        <f>+#REF!</f>
        <v>#REF!</v>
      </c>
      <c r="P90" s="140" t="e">
        <f t="shared" si="17"/>
        <v>#REF!</v>
      </c>
      <c r="Q90" s="142" t="e">
        <f>+#REF!</f>
        <v>#REF!</v>
      </c>
      <c r="R90" s="140" t="e">
        <f t="shared" si="18"/>
        <v>#REF!</v>
      </c>
      <c r="S90" s="140"/>
      <c r="T90" s="151">
        <f t="shared" si="19"/>
        <v>0</v>
      </c>
      <c r="U90" s="151"/>
      <c r="V90" s="151">
        <f t="shared" si="20"/>
        <v>0</v>
      </c>
      <c r="W90" s="2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 t="e">
        <f>+#REF!</f>
        <v>#REF!</v>
      </c>
      <c r="AX90" s="151"/>
      <c r="AY90" s="151"/>
      <c r="AZ90" s="151" t="e">
        <f t="shared" si="11"/>
        <v>#REF!</v>
      </c>
      <c r="BA90" s="251" t="e">
        <f t="shared" si="13"/>
        <v>#REF!</v>
      </c>
      <c r="BB90" s="251"/>
      <c r="BC90" s="251"/>
      <c r="BD90" s="5">
        <v>12</v>
      </c>
      <c r="BE90" s="5">
        <f>K91/BD90</f>
        <v>2858.3333333333335</v>
      </c>
      <c r="BF90" s="5">
        <f>BE90*3</f>
        <v>8575</v>
      </c>
    </row>
    <row r="91" spans="1:55" ht="30.75" customHeight="1">
      <c r="A91" s="34">
        <v>28</v>
      </c>
      <c r="B91" s="113" t="s">
        <v>44</v>
      </c>
      <c r="C91" s="132" t="s">
        <v>45</v>
      </c>
      <c r="D91" s="37" t="s">
        <v>41</v>
      </c>
      <c r="E91" s="116">
        <f>+AZ91</f>
        <v>1500</v>
      </c>
      <c r="F91" s="116">
        <v>0.78</v>
      </c>
      <c r="G91" s="115">
        <f>ROUND(E91*F91,2)</f>
        <v>1170</v>
      </c>
      <c r="K91" s="4">
        <v>34300</v>
      </c>
      <c r="M91" s="141" t="e">
        <f>+#REF!</f>
        <v>#REF!</v>
      </c>
      <c r="N91" s="141" t="e">
        <f t="shared" si="16"/>
        <v>#REF!</v>
      </c>
      <c r="O91" s="140"/>
      <c r="P91" s="140">
        <f t="shared" si="17"/>
        <v>0</v>
      </c>
      <c r="Q91" s="140"/>
      <c r="R91" s="140">
        <f t="shared" si="18"/>
        <v>0</v>
      </c>
      <c r="S91" s="142" t="e">
        <f>+#REF!</f>
        <v>#REF!</v>
      </c>
      <c r="T91" s="151" t="e">
        <f t="shared" si="19"/>
        <v>#REF!</v>
      </c>
      <c r="U91" s="151" t="e">
        <f>+#REF!</f>
        <v>#REF!</v>
      </c>
      <c r="V91" s="151" t="e">
        <f t="shared" si="20"/>
        <v>#REF!</v>
      </c>
      <c r="W91" s="2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>
        <f>+'36+200 CAMARONES'!E24</f>
        <v>1500</v>
      </c>
      <c r="AY91" s="151"/>
      <c r="AZ91" s="151">
        <f aca="true" t="shared" si="21" ref="AZ91:AZ109">+SUM(X91:AY91)</f>
        <v>1500</v>
      </c>
      <c r="BA91" s="251">
        <f t="shared" si="13"/>
        <v>1170</v>
      </c>
      <c r="BB91" s="251"/>
      <c r="BC91" s="251"/>
    </row>
    <row r="92" spans="1:55" ht="15">
      <c r="A92" s="34"/>
      <c r="B92" s="113" t="s">
        <v>49</v>
      </c>
      <c r="C92" s="132" t="s">
        <v>50</v>
      </c>
      <c r="D92" s="37" t="s">
        <v>46</v>
      </c>
      <c r="E92" s="116">
        <f>+AZ92</f>
        <v>40</v>
      </c>
      <c r="F92" s="116">
        <v>3.98</v>
      </c>
      <c r="G92" s="115">
        <f>ROUND(E92*F92,2)</f>
        <v>159.2</v>
      </c>
      <c r="M92" s="141" t="e">
        <f>+#REF!</f>
        <v>#REF!</v>
      </c>
      <c r="N92" s="141" t="e">
        <f t="shared" si="16"/>
        <v>#REF!</v>
      </c>
      <c r="O92" s="142" t="e">
        <f>+#REF!</f>
        <v>#REF!</v>
      </c>
      <c r="P92" s="140" t="e">
        <f t="shared" si="17"/>
        <v>#REF!</v>
      </c>
      <c r="Q92" s="142" t="e">
        <f>+#REF!</f>
        <v>#REF!</v>
      </c>
      <c r="R92" s="140" t="e">
        <f t="shared" si="18"/>
        <v>#REF!</v>
      </c>
      <c r="S92" s="142" t="e">
        <f>+#REF!</f>
        <v>#REF!</v>
      </c>
      <c r="T92" s="151" t="e">
        <f t="shared" si="19"/>
        <v>#REF!</v>
      </c>
      <c r="U92" s="151" t="e">
        <f>+#REF!</f>
        <v>#REF!</v>
      </c>
      <c r="V92" s="151" t="e">
        <f t="shared" si="20"/>
        <v>#REF!</v>
      </c>
      <c r="W92" s="2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>
        <f>+'36+200 CAMARONES'!E25</f>
        <v>40</v>
      </c>
      <c r="AY92" s="151"/>
      <c r="AZ92" s="151">
        <f t="shared" si="21"/>
        <v>40</v>
      </c>
      <c r="BA92" s="251">
        <f t="shared" si="13"/>
        <v>159.2</v>
      </c>
      <c r="BB92" s="251"/>
      <c r="BC92" s="251"/>
    </row>
    <row r="93" spans="1:55" ht="18.75" customHeight="1">
      <c r="A93" s="34">
        <v>30</v>
      </c>
      <c r="B93" s="113" t="s">
        <v>49</v>
      </c>
      <c r="C93" s="132" t="s">
        <v>127</v>
      </c>
      <c r="D93" s="37" t="s">
        <v>46</v>
      </c>
      <c r="E93" s="116" t="e">
        <f>+AZ93</f>
        <v>#REF!</v>
      </c>
      <c r="F93" s="116">
        <v>4.84</v>
      </c>
      <c r="G93" s="115" t="e">
        <f>ROUND(E93*F93,2)</f>
        <v>#REF!</v>
      </c>
      <c r="K93" s="4">
        <f>BF90*0.2</f>
        <v>1715</v>
      </c>
      <c r="M93" s="141" t="e">
        <f>+#REF!</f>
        <v>#REF!</v>
      </c>
      <c r="N93" s="141" t="e">
        <f t="shared" si="16"/>
        <v>#REF!</v>
      </c>
      <c r="O93" s="142" t="e">
        <f>+#REF!</f>
        <v>#REF!</v>
      </c>
      <c r="P93" s="140" t="e">
        <f t="shared" si="17"/>
        <v>#REF!</v>
      </c>
      <c r="Q93" s="142" t="e">
        <f>+#REF!</f>
        <v>#REF!</v>
      </c>
      <c r="R93" s="140" t="e">
        <f t="shared" si="18"/>
        <v>#REF!</v>
      </c>
      <c r="S93" s="142" t="e">
        <f>+#REF!</f>
        <v>#REF!</v>
      </c>
      <c r="T93" s="151" t="e">
        <f t="shared" si="19"/>
        <v>#REF!</v>
      </c>
      <c r="U93" s="151" t="e">
        <f>+#REF!</f>
        <v>#REF!</v>
      </c>
      <c r="V93" s="151" t="e">
        <f t="shared" si="20"/>
        <v>#REF!</v>
      </c>
      <c r="W93" s="2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 t="e">
        <f>+#REF!</f>
        <v>#REF!</v>
      </c>
      <c r="AX93" s="151">
        <f>+'36+200 CAMARONES'!E26</f>
        <v>80</v>
      </c>
      <c r="AY93" s="151"/>
      <c r="AZ93" s="151" t="e">
        <f t="shared" si="21"/>
        <v>#REF!</v>
      </c>
      <c r="BA93" s="251" t="e">
        <f t="shared" si="13"/>
        <v>#REF!</v>
      </c>
      <c r="BB93" s="251"/>
      <c r="BC93" s="251"/>
    </row>
    <row r="94" spans="1:55" ht="15">
      <c r="A94" s="34"/>
      <c r="B94" s="42"/>
      <c r="C94" s="112"/>
      <c r="D94" s="49"/>
      <c r="E94" s="116"/>
      <c r="F94" s="117"/>
      <c r="G94" s="115"/>
      <c r="M94" s="139"/>
      <c r="N94" s="141">
        <f t="shared" si="16"/>
        <v>0</v>
      </c>
      <c r="O94" s="140"/>
      <c r="P94" s="140">
        <f t="shared" si="17"/>
        <v>0</v>
      </c>
      <c r="Q94" s="140"/>
      <c r="R94" s="140">
        <f t="shared" si="18"/>
        <v>0</v>
      </c>
      <c r="S94" s="140"/>
      <c r="T94" s="151">
        <f t="shared" si="19"/>
        <v>0</v>
      </c>
      <c r="U94" s="151"/>
      <c r="V94" s="151">
        <f t="shared" si="20"/>
        <v>0</v>
      </c>
      <c r="W94" s="2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>
        <f t="shared" si="21"/>
        <v>0</v>
      </c>
      <c r="BA94" s="251">
        <f t="shared" si="13"/>
        <v>0</v>
      </c>
      <c r="BB94" s="251"/>
      <c r="BC94" s="251"/>
    </row>
    <row r="95" spans="1:55" ht="15">
      <c r="A95" s="38"/>
      <c r="B95" s="50"/>
      <c r="C95" s="51" t="s">
        <v>101</v>
      </c>
      <c r="D95" s="52"/>
      <c r="E95" s="114"/>
      <c r="F95" s="114"/>
      <c r="G95" s="127"/>
      <c r="M95" s="139"/>
      <c r="N95" s="141">
        <f t="shared" si="16"/>
        <v>0</v>
      </c>
      <c r="O95" s="140"/>
      <c r="P95" s="140">
        <f t="shared" si="17"/>
        <v>0</v>
      </c>
      <c r="Q95" s="140"/>
      <c r="R95" s="140">
        <f t="shared" si="18"/>
        <v>0</v>
      </c>
      <c r="S95" s="140"/>
      <c r="T95" s="151">
        <f t="shared" si="19"/>
        <v>0</v>
      </c>
      <c r="U95" s="151"/>
      <c r="V95" s="151">
        <f t="shared" si="20"/>
        <v>0</v>
      </c>
      <c r="W95" s="2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>
        <f t="shared" si="21"/>
        <v>0</v>
      </c>
      <c r="BA95" s="251">
        <f t="shared" si="13"/>
        <v>0</v>
      </c>
      <c r="BB95" s="251"/>
      <c r="BC95" s="251"/>
    </row>
    <row r="96" spans="1:55" ht="15">
      <c r="A96" s="53"/>
      <c r="B96" s="113" t="s">
        <v>47</v>
      </c>
      <c r="C96" s="132" t="s">
        <v>48</v>
      </c>
      <c r="D96" s="37" t="s">
        <v>41</v>
      </c>
      <c r="E96" s="116" t="e">
        <f>+AZ96</f>
        <v>#REF!</v>
      </c>
      <c r="F96" s="116">
        <v>86.23</v>
      </c>
      <c r="G96" s="115" t="e">
        <f aca="true" t="shared" si="22" ref="G96:G105">ROUND(E96*F96,2)</f>
        <v>#REF!</v>
      </c>
      <c r="M96" s="141" t="e">
        <f>+#REF!</f>
        <v>#REF!</v>
      </c>
      <c r="N96" s="141" t="e">
        <f t="shared" si="16"/>
        <v>#REF!</v>
      </c>
      <c r="O96" s="142" t="e">
        <f>+#REF!</f>
        <v>#REF!</v>
      </c>
      <c r="P96" s="140" t="e">
        <f t="shared" si="17"/>
        <v>#REF!</v>
      </c>
      <c r="Q96" s="142" t="e">
        <f>+#REF!</f>
        <v>#REF!</v>
      </c>
      <c r="R96" s="140" t="e">
        <f t="shared" si="18"/>
        <v>#REF!</v>
      </c>
      <c r="S96" s="142" t="e">
        <f>+#REF!</f>
        <v>#REF!</v>
      </c>
      <c r="T96" s="151" t="e">
        <f t="shared" si="19"/>
        <v>#REF!</v>
      </c>
      <c r="U96" s="151" t="e">
        <f>+#REF!</f>
        <v>#REF!</v>
      </c>
      <c r="V96" s="151" t="e">
        <f t="shared" si="20"/>
        <v>#REF!</v>
      </c>
      <c r="W96" s="2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 t="e">
        <f>+#REF!</f>
        <v>#REF!</v>
      </c>
      <c r="AX96" s="151"/>
      <c r="AY96" s="151"/>
      <c r="AZ96" s="151" t="e">
        <f t="shared" si="21"/>
        <v>#REF!</v>
      </c>
      <c r="BA96" s="251" t="e">
        <f t="shared" si="13"/>
        <v>#REF!</v>
      </c>
      <c r="BB96" s="251"/>
      <c r="BC96" s="251"/>
    </row>
    <row r="97" spans="1:55" ht="15">
      <c r="A97" s="34"/>
      <c r="B97" s="113" t="s">
        <v>51</v>
      </c>
      <c r="C97" s="132" t="s">
        <v>52</v>
      </c>
      <c r="D97" s="37" t="s">
        <v>46</v>
      </c>
      <c r="E97" s="116" t="e">
        <f>+AZ97</f>
        <v>#REF!</v>
      </c>
      <c r="F97" s="116">
        <v>171.08</v>
      </c>
      <c r="G97" s="115" t="e">
        <f t="shared" si="22"/>
        <v>#REF!</v>
      </c>
      <c r="M97" s="141" t="e">
        <f>+#REF!</f>
        <v>#REF!</v>
      </c>
      <c r="N97" s="141" t="e">
        <f t="shared" si="16"/>
        <v>#REF!</v>
      </c>
      <c r="O97" s="142" t="e">
        <f>+#REF!</f>
        <v>#REF!</v>
      </c>
      <c r="P97" s="140" t="e">
        <f t="shared" si="17"/>
        <v>#REF!</v>
      </c>
      <c r="Q97" s="142" t="e">
        <f>+#REF!</f>
        <v>#REF!</v>
      </c>
      <c r="R97" s="140" t="e">
        <f t="shared" si="18"/>
        <v>#REF!</v>
      </c>
      <c r="S97" s="142" t="e">
        <f>+#REF!</f>
        <v>#REF!</v>
      </c>
      <c r="T97" s="151" t="e">
        <f t="shared" si="19"/>
        <v>#REF!</v>
      </c>
      <c r="U97" s="151" t="e">
        <f>+#REF!</f>
        <v>#REF!</v>
      </c>
      <c r="V97" s="151" t="e">
        <f t="shared" si="20"/>
        <v>#REF!</v>
      </c>
      <c r="W97" s="2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 t="e">
        <f>+#REF!</f>
        <v>#REF!</v>
      </c>
      <c r="AX97" s="151"/>
      <c r="AY97" s="151"/>
      <c r="AZ97" s="151" t="e">
        <f t="shared" si="21"/>
        <v>#REF!</v>
      </c>
      <c r="BA97" s="251" t="e">
        <f t="shared" si="13"/>
        <v>#REF!</v>
      </c>
      <c r="BB97" s="251"/>
      <c r="BC97" s="251"/>
    </row>
    <row r="98" spans="1:55" ht="15">
      <c r="A98" s="34"/>
      <c r="B98" s="113" t="s">
        <v>53</v>
      </c>
      <c r="C98" s="132" t="s">
        <v>54</v>
      </c>
      <c r="D98" s="37" t="s">
        <v>46</v>
      </c>
      <c r="E98" s="116" t="e">
        <f>+AZ98</f>
        <v>#REF!</v>
      </c>
      <c r="F98" s="116">
        <v>18.59</v>
      </c>
      <c r="G98" s="115" t="e">
        <f t="shared" si="22"/>
        <v>#REF!</v>
      </c>
      <c r="M98" s="141" t="e">
        <f>+#REF!</f>
        <v>#REF!</v>
      </c>
      <c r="N98" s="141" t="e">
        <f t="shared" si="16"/>
        <v>#REF!</v>
      </c>
      <c r="O98" s="142" t="e">
        <f>+#REF!</f>
        <v>#REF!</v>
      </c>
      <c r="P98" s="140" t="e">
        <f t="shared" si="17"/>
        <v>#REF!</v>
      </c>
      <c r="Q98" s="142" t="e">
        <f>+#REF!</f>
        <v>#REF!</v>
      </c>
      <c r="R98" s="140" t="e">
        <f t="shared" si="18"/>
        <v>#REF!</v>
      </c>
      <c r="S98" s="142" t="e">
        <f>+#REF!</f>
        <v>#REF!</v>
      </c>
      <c r="T98" s="151" t="e">
        <f t="shared" si="19"/>
        <v>#REF!</v>
      </c>
      <c r="U98" s="151" t="e">
        <f>+#REF!</f>
        <v>#REF!</v>
      </c>
      <c r="V98" s="151" t="e">
        <f t="shared" si="20"/>
        <v>#REF!</v>
      </c>
      <c r="W98" s="2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 t="e">
        <f>+#REF!</f>
        <v>#REF!</v>
      </c>
      <c r="AX98" s="151">
        <f>+'36+200 CAMARONES'!E27</f>
        <v>30</v>
      </c>
      <c r="AY98" s="151"/>
      <c r="AZ98" s="151" t="e">
        <f t="shared" si="21"/>
        <v>#REF!</v>
      </c>
      <c r="BA98" s="251" t="e">
        <f t="shared" si="13"/>
        <v>#REF!</v>
      </c>
      <c r="BB98" s="251"/>
      <c r="BC98" s="251"/>
    </row>
    <row r="99" spans="1:55" ht="15">
      <c r="A99" s="34"/>
      <c r="B99" s="113" t="s">
        <v>246</v>
      </c>
      <c r="C99" s="132" t="s">
        <v>247</v>
      </c>
      <c r="D99" s="37" t="s">
        <v>46</v>
      </c>
      <c r="E99" s="116" t="e">
        <f aca="true" t="shared" si="23" ref="E99:E105">+AZ99</f>
        <v>#REF!</v>
      </c>
      <c r="F99" s="116">
        <v>145.682</v>
      </c>
      <c r="G99" s="115" t="e">
        <f t="shared" si="22"/>
        <v>#REF!</v>
      </c>
      <c r="M99" s="141"/>
      <c r="N99" s="141"/>
      <c r="O99" s="142"/>
      <c r="P99" s="140"/>
      <c r="Q99" s="142"/>
      <c r="R99" s="140"/>
      <c r="S99" s="142"/>
      <c r="T99" s="151"/>
      <c r="U99" s="151"/>
      <c r="V99" s="151"/>
      <c r="W99" s="2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 t="e">
        <f>+#REF!</f>
        <v>#REF!</v>
      </c>
      <c r="AX99" s="151"/>
      <c r="AY99" s="151"/>
      <c r="AZ99" s="151" t="e">
        <f t="shared" si="21"/>
        <v>#REF!</v>
      </c>
      <c r="BA99" s="251" t="e">
        <f t="shared" si="13"/>
        <v>#REF!</v>
      </c>
      <c r="BB99" s="251"/>
      <c r="BC99" s="251"/>
    </row>
    <row r="100" spans="1:55" ht="15">
      <c r="A100" s="34"/>
      <c r="B100" s="113" t="s">
        <v>248</v>
      </c>
      <c r="C100" s="132" t="s">
        <v>249</v>
      </c>
      <c r="D100" s="37" t="s">
        <v>46</v>
      </c>
      <c r="E100" s="116" t="e">
        <f t="shared" si="23"/>
        <v>#REF!</v>
      </c>
      <c r="F100" s="116">
        <v>122.56100000000002</v>
      </c>
      <c r="G100" s="115" t="e">
        <f t="shared" si="22"/>
        <v>#REF!</v>
      </c>
      <c r="M100" s="141"/>
      <c r="N100" s="141"/>
      <c r="O100" s="142"/>
      <c r="P100" s="140"/>
      <c r="Q100" s="142"/>
      <c r="R100" s="140"/>
      <c r="S100" s="142"/>
      <c r="T100" s="151"/>
      <c r="U100" s="151"/>
      <c r="V100" s="151"/>
      <c r="W100" s="2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 t="e">
        <f>+#REF!</f>
        <v>#REF!</v>
      </c>
      <c r="AX100" s="151"/>
      <c r="AY100" s="151"/>
      <c r="AZ100" s="151" t="e">
        <f t="shared" si="21"/>
        <v>#REF!</v>
      </c>
      <c r="BA100" s="251" t="e">
        <f t="shared" si="13"/>
        <v>#REF!</v>
      </c>
      <c r="BB100" s="251"/>
      <c r="BC100" s="251"/>
    </row>
    <row r="101" spans="1:55" ht="15">
      <c r="A101" s="34"/>
      <c r="B101" s="113" t="s">
        <v>250</v>
      </c>
      <c r="C101" s="132" t="s">
        <v>251</v>
      </c>
      <c r="D101" s="37" t="s">
        <v>46</v>
      </c>
      <c r="E101" s="116" t="e">
        <f t="shared" si="23"/>
        <v>#REF!</v>
      </c>
      <c r="F101" s="116">
        <v>363.99399999999997</v>
      </c>
      <c r="G101" s="115" t="e">
        <f t="shared" si="22"/>
        <v>#REF!</v>
      </c>
      <c r="M101" s="141"/>
      <c r="N101" s="141"/>
      <c r="O101" s="142"/>
      <c r="P101" s="140"/>
      <c r="Q101" s="142"/>
      <c r="R101" s="140"/>
      <c r="S101" s="142"/>
      <c r="T101" s="151"/>
      <c r="U101" s="151"/>
      <c r="V101" s="151"/>
      <c r="W101" s="2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 t="e">
        <f>+#REF!</f>
        <v>#REF!</v>
      </c>
      <c r="AX101" s="151"/>
      <c r="AY101" s="151"/>
      <c r="AZ101" s="151" t="e">
        <f t="shared" si="21"/>
        <v>#REF!</v>
      </c>
      <c r="BA101" s="251" t="e">
        <f t="shared" si="13"/>
        <v>#REF!</v>
      </c>
      <c r="BB101" s="251"/>
      <c r="BC101" s="251"/>
    </row>
    <row r="102" spans="1:55" ht="15">
      <c r="A102" s="34"/>
      <c r="B102" s="113" t="s">
        <v>252</v>
      </c>
      <c r="C102" s="132" t="s">
        <v>253</v>
      </c>
      <c r="D102" s="37" t="s">
        <v>46</v>
      </c>
      <c r="E102" s="116" t="e">
        <f t="shared" si="23"/>
        <v>#REF!</v>
      </c>
      <c r="F102" s="116">
        <v>1202.9779999999998</v>
      </c>
      <c r="G102" s="115" t="e">
        <f t="shared" si="22"/>
        <v>#REF!</v>
      </c>
      <c r="M102" s="141"/>
      <c r="N102" s="141"/>
      <c r="O102" s="142"/>
      <c r="P102" s="140"/>
      <c r="Q102" s="142"/>
      <c r="R102" s="140"/>
      <c r="S102" s="142"/>
      <c r="T102" s="151"/>
      <c r="U102" s="151"/>
      <c r="V102" s="151"/>
      <c r="W102" s="2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 t="e">
        <f>+#REF!</f>
        <v>#REF!</v>
      </c>
      <c r="AX102" s="151"/>
      <c r="AY102" s="151"/>
      <c r="AZ102" s="151" t="e">
        <f t="shared" si="21"/>
        <v>#REF!</v>
      </c>
      <c r="BA102" s="251" t="e">
        <f t="shared" si="13"/>
        <v>#REF!</v>
      </c>
      <c r="BB102" s="251"/>
      <c r="BC102" s="251"/>
    </row>
    <row r="103" spans="1:55" ht="15">
      <c r="A103" s="34"/>
      <c r="B103" s="113" t="s">
        <v>254</v>
      </c>
      <c r="C103" s="132" t="s">
        <v>255</v>
      </c>
      <c r="D103" s="37" t="s">
        <v>46</v>
      </c>
      <c r="E103" s="116">
        <f t="shared" si="23"/>
        <v>5</v>
      </c>
      <c r="F103" s="116">
        <v>585.151</v>
      </c>
      <c r="G103" s="115">
        <f t="shared" si="22"/>
        <v>2925.76</v>
      </c>
      <c r="M103" s="141"/>
      <c r="N103" s="141"/>
      <c r="O103" s="142"/>
      <c r="P103" s="140"/>
      <c r="Q103" s="142"/>
      <c r="R103" s="140"/>
      <c r="S103" s="142"/>
      <c r="T103" s="151"/>
      <c r="U103" s="151"/>
      <c r="V103" s="151"/>
      <c r="W103" s="2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>
        <f>+'36+200 CAMARONES'!E28</f>
        <v>5</v>
      </c>
      <c r="AY103" s="151"/>
      <c r="AZ103" s="151">
        <f t="shared" si="21"/>
        <v>5</v>
      </c>
      <c r="BA103" s="251">
        <f t="shared" si="13"/>
        <v>2925.7549999999997</v>
      </c>
      <c r="BB103" s="251"/>
      <c r="BC103" s="251"/>
    </row>
    <row r="104" spans="1:55" ht="15">
      <c r="A104" s="34"/>
      <c r="B104" s="113" t="s">
        <v>256</v>
      </c>
      <c r="C104" s="132" t="s">
        <v>257</v>
      </c>
      <c r="D104" s="37" t="s">
        <v>46</v>
      </c>
      <c r="E104" s="116">
        <f t="shared" si="23"/>
        <v>8</v>
      </c>
      <c r="F104" s="116">
        <v>216.69599999999997</v>
      </c>
      <c r="G104" s="115">
        <f t="shared" si="22"/>
        <v>1733.57</v>
      </c>
      <c r="M104" s="141"/>
      <c r="N104" s="141"/>
      <c r="O104" s="142"/>
      <c r="P104" s="140"/>
      <c r="Q104" s="142"/>
      <c r="R104" s="140"/>
      <c r="S104" s="142"/>
      <c r="T104" s="151"/>
      <c r="U104" s="151"/>
      <c r="V104" s="151"/>
      <c r="W104" s="2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>
        <f>+'36+200 CAMARONES'!E29</f>
        <v>8</v>
      </c>
      <c r="AY104" s="151"/>
      <c r="AZ104" s="151">
        <f t="shared" si="21"/>
        <v>8</v>
      </c>
      <c r="BA104" s="251">
        <f t="shared" si="13"/>
        <v>1733.5679999999998</v>
      </c>
      <c r="BB104" s="251"/>
      <c r="BC104" s="251"/>
    </row>
    <row r="105" spans="1:55" ht="15">
      <c r="A105" s="34"/>
      <c r="B105" s="113" t="s">
        <v>103</v>
      </c>
      <c r="C105" s="132" t="s">
        <v>258</v>
      </c>
      <c r="D105" s="37" t="s">
        <v>46</v>
      </c>
      <c r="E105" s="116">
        <f t="shared" si="23"/>
        <v>10</v>
      </c>
      <c r="F105" s="116">
        <v>34.412</v>
      </c>
      <c r="G105" s="115">
        <f t="shared" si="22"/>
        <v>344.12</v>
      </c>
      <c r="M105" s="141"/>
      <c r="N105" s="141"/>
      <c r="O105" s="142"/>
      <c r="P105" s="140"/>
      <c r="Q105" s="142"/>
      <c r="R105" s="140"/>
      <c r="S105" s="142"/>
      <c r="T105" s="151"/>
      <c r="U105" s="151"/>
      <c r="V105" s="151"/>
      <c r="W105" s="2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>
        <f>+'36+200 CAMARONES'!E30</f>
        <v>10</v>
      </c>
      <c r="AY105" s="151"/>
      <c r="AZ105" s="151">
        <f t="shared" si="21"/>
        <v>10</v>
      </c>
      <c r="BA105" s="251">
        <f t="shared" si="13"/>
        <v>344.12</v>
      </c>
      <c r="BB105" s="251"/>
      <c r="BC105" s="251"/>
    </row>
    <row r="106" spans="1:55" ht="15">
      <c r="A106" s="34"/>
      <c r="B106" s="42"/>
      <c r="C106" s="111"/>
      <c r="D106" s="49"/>
      <c r="E106" s="116"/>
      <c r="F106" s="117"/>
      <c r="G106" s="115"/>
      <c r="M106" s="139"/>
      <c r="N106" s="141">
        <f t="shared" si="16"/>
        <v>0</v>
      </c>
      <c r="O106" s="140"/>
      <c r="P106" s="140">
        <f t="shared" si="17"/>
        <v>0</v>
      </c>
      <c r="Q106" s="140"/>
      <c r="R106" s="140">
        <f t="shared" si="18"/>
        <v>0</v>
      </c>
      <c r="S106" s="140"/>
      <c r="T106" s="151">
        <f t="shared" si="19"/>
        <v>0</v>
      </c>
      <c r="U106" s="151"/>
      <c r="V106" s="151">
        <f t="shared" si="20"/>
        <v>0</v>
      </c>
      <c r="W106" s="2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>
        <f t="shared" si="21"/>
        <v>0</v>
      </c>
      <c r="BA106" s="251">
        <f t="shared" si="13"/>
        <v>0</v>
      </c>
      <c r="BB106" s="251"/>
      <c r="BC106" s="251"/>
    </row>
    <row r="107" spans="1:55" ht="15">
      <c r="A107" s="34"/>
      <c r="B107" s="40"/>
      <c r="C107" s="30" t="s">
        <v>102</v>
      </c>
      <c r="D107" s="31"/>
      <c r="E107" s="121"/>
      <c r="F107" s="121"/>
      <c r="G107" s="124"/>
      <c r="M107" s="139"/>
      <c r="N107" s="141">
        <f t="shared" si="16"/>
        <v>0</v>
      </c>
      <c r="O107" s="140"/>
      <c r="P107" s="140">
        <f t="shared" si="17"/>
        <v>0</v>
      </c>
      <c r="Q107" s="140"/>
      <c r="R107" s="140">
        <f t="shared" si="18"/>
        <v>0</v>
      </c>
      <c r="S107" s="140"/>
      <c r="T107" s="151">
        <f t="shared" si="19"/>
        <v>0</v>
      </c>
      <c r="U107" s="151"/>
      <c r="V107" s="151">
        <f t="shared" si="20"/>
        <v>0</v>
      </c>
      <c r="W107" s="2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>
        <f t="shared" si="21"/>
        <v>0</v>
      </c>
      <c r="BA107" s="251">
        <f t="shared" si="13"/>
        <v>0</v>
      </c>
      <c r="BB107" s="251"/>
      <c r="BC107" s="251"/>
    </row>
    <row r="108" spans="1:55" ht="15">
      <c r="A108" s="34"/>
      <c r="B108" s="113" t="s">
        <v>67</v>
      </c>
      <c r="C108" s="132" t="s">
        <v>68</v>
      </c>
      <c r="D108" s="37" t="s">
        <v>6</v>
      </c>
      <c r="E108" s="116" t="e">
        <f>+AZ108+'P-C 5+300'!E37+'P-C 7+800'!E34</f>
        <v>#REF!</v>
      </c>
      <c r="F108" s="116">
        <v>0.51</v>
      </c>
      <c r="G108" s="115" t="e">
        <f>ROUND(E108*F108,2)</f>
        <v>#REF!</v>
      </c>
      <c r="M108" s="141" t="e">
        <f>+#REF!</f>
        <v>#REF!</v>
      </c>
      <c r="N108" s="141" t="e">
        <f t="shared" si="16"/>
        <v>#REF!</v>
      </c>
      <c r="O108" s="142" t="e">
        <f>+#REF!</f>
        <v>#REF!</v>
      </c>
      <c r="P108" s="140" t="e">
        <f t="shared" si="17"/>
        <v>#REF!</v>
      </c>
      <c r="Q108" s="142" t="e">
        <f>+#REF!</f>
        <v>#REF!</v>
      </c>
      <c r="R108" s="140" t="e">
        <f t="shared" si="18"/>
        <v>#REF!</v>
      </c>
      <c r="S108" s="142" t="e">
        <f>+#REF!</f>
        <v>#REF!</v>
      </c>
      <c r="T108" s="151" t="e">
        <f t="shared" si="19"/>
        <v>#REF!</v>
      </c>
      <c r="U108" s="151" t="e">
        <f>+#REF!</f>
        <v>#REF!</v>
      </c>
      <c r="V108" s="151" t="e">
        <f t="shared" si="20"/>
        <v>#REF!</v>
      </c>
      <c r="W108" s="251"/>
      <c r="X108" s="151" t="e">
        <f>+#REF!</f>
        <v>#REF!</v>
      </c>
      <c r="Y108" s="151" t="e">
        <f>+#REF!</f>
        <v>#REF!</v>
      </c>
      <c r="Z108" s="151" t="e">
        <f>+#REF!</f>
        <v>#REF!</v>
      </c>
      <c r="AA108" s="151">
        <f>+'98+990'!E37</f>
        <v>740</v>
      </c>
      <c r="AB108" s="151">
        <f>+'95+500'!E38</f>
        <v>246</v>
      </c>
      <c r="AC108" s="151">
        <f>+'94+000'!E22</f>
        <v>310</v>
      </c>
      <c r="AD108" s="151">
        <f>+'92+500'!E21</f>
        <v>4329</v>
      </c>
      <c r="AE108" s="151">
        <f>+'91+800'!E20</f>
        <v>6650</v>
      </c>
      <c r="AF108" s="151">
        <f>+'90+900'!E40</f>
        <v>725</v>
      </c>
      <c r="AG108" s="151">
        <f>+'89+500'!E40</f>
        <v>142</v>
      </c>
      <c r="AH108" s="151">
        <f>+'85+300'!E41</f>
        <v>1569.92</v>
      </c>
      <c r="AI108" s="151">
        <f>+'82+600'!E40</f>
        <v>452.8</v>
      </c>
      <c r="AJ108" s="151">
        <f>+'82+350'!E23</f>
        <v>57</v>
      </c>
      <c r="AK108" s="151">
        <f>+'82+100'!E38</f>
        <v>253.8</v>
      </c>
      <c r="AL108" s="151">
        <f>+'78+800'!E44</f>
        <v>370.6</v>
      </c>
      <c r="AM108" s="151">
        <f>+'78+000'!E41</f>
        <v>1855</v>
      </c>
      <c r="AN108" s="151">
        <f>+'77+900'!E43</f>
        <v>270</v>
      </c>
      <c r="AO108" s="151">
        <f>+'76+600'!E20</f>
        <v>7877</v>
      </c>
      <c r="AP108" s="151">
        <f>+'61+400'!E20</f>
        <v>7877</v>
      </c>
      <c r="AQ108" s="151">
        <f>+'41+400'!E23</f>
        <v>0</v>
      </c>
      <c r="AR108" s="151">
        <f>+'37+200'!E20</f>
        <v>0</v>
      </c>
      <c r="AS108" s="151" t="e">
        <f>+'30+950 LAD. DER'!#REF!</f>
        <v>#REF!</v>
      </c>
      <c r="AT108" s="151">
        <f>+'30+600'!E38</f>
        <v>0</v>
      </c>
      <c r="AU108" s="151">
        <f>+'30+500'!E24</f>
        <v>0</v>
      </c>
      <c r="AV108" s="151">
        <f>+'21+200'!E38</f>
        <v>0</v>
      </c>
      <c r="AW108" s="151" t="e">
        <f>+#REF!</f>
        <v>#REF!</v>
      </c>
      <c r="AX108" s="151">
        <f>+'36+200 CAMARONES'!E32</f>
        <v>0</v>
      </c>
      <c r="AY108" s="151">
        <f>+'T-R 35+800'!E42</f>
        <v>197</v>
      </c>
      <c r="AZ108" s="151" t="e">
        <f t="shared" si="21"/>
        <v>#REF!</v>
      </c>
      <c r="BA108" s="251" t="e">
        <f t="shared" si="13"/>
        <v>#REF!</v>
      </c>
      <c r="BB108" s="251"/>
      <c r="BC108" s="251"/>
    </row>
    <row r="109" spans="1:55" ht="30">
      <c r="A109" s="34"/>
      <c r="B109" s="113" t="s">
        <v>69</v>
      </c>
      <c r="C109" s="132" t="s">
        <v>70</v>
      </c>
      <c r="D109" s="37" t="s">
        <v>62</v>
      </c>
      <c r="E109" s="116" t="e">
        <f>+AZ109+'P-C 5+300'!E38+'P-C 7+800'!E35</f>
        <v>#REF!</v>
      </c>
      <c r="F109" s="116">
        <v>0.502</v>
      </c>
      <c r="G109" s="115" t="e">
        <f>ROUND(E109*F109,2)</f>
        <v>#REF!</v>
      </c>
      <c r="M109" s="141" t="e">
        <f>+#REF!</f>
        <v>#REF!</v>
      </c>
      <c r="N109" s="141" t="e">
        <f t="shared" si="16"/>
        <v>#REF!</v>
      </c>
      <c r="O109" s="142" t="e">
        <f>+#REF!</f>
        <v>#REF!</v>
      </c>
      <c r="P109" s="140" t="e">
        <f t="shared" si="17"/>
        <v>#REF!</v>
      </c>
      <c r="Q109" s="142" t="e">
        <f>+#REF!</f>
        <v>#REF!</v>
      </c>
      <c r="R109" s="140" t="e">
        <f t="shared" si="18"/>
        <v>#REF!</v>
      </c>
      <c r="S109" s="142" t="e">
        <f>+#REF!</f>
        <v>#REF!</v>
      </c>
      <c r="T109" s="151" t="e">
        <f t="shared" si="19"/>
        <v>#REF!</v>
      </c>
      <c r="U109" s="151" t="e">
        <f>+#REF!</f>
        <v>#REF!</v>
      </c>
      <c r="V109" s="151" t="e">
        <f t="shared" si="20"/>
        <v>#REF!</v>
      </c>
      <c r="W109" s="251"/>
      <c r="X109" s="151" t="e">
        <f>+#REF!</f>
        <v>#REF!</v>
      </c>
      <c r="Y109" s="151" t="e">
        <f>+#REF!</f>
        <v>#REF!</v>
      </c>
      <c r="Z109" s="151" t="e">
        <f>+#REF!</f>
        <v>#REF!</v>
      </c>
      <c r="AA109" s="151">
        <f>+'98+990'!E38</f>
        <v>3100</v>
      </c>
      <c r="AB109" s="151">
        <f>+'95+500'!E39</f>
        <v>1130</v>
      </c>
      <c r="AC109" s="151">
        <f>+'94+000'!E17</f>
        <v>1550</v>
      </c>
      <c r="AD109" s="151">
        <f>+'92+500'!E18</f>
        <v>22020</v>
      </c>
      <c r="AE109" s="151">
        <f>+'91+800'!E17</f>
        <v>33250</v>
      </c>
      <c r="AF109" s="151">
        <f>+'90+900'!E41</f>
        <v>3175</v>
      </c>
      <c r="AG109" s="151">
        <f>+'89+500'!E41</f>
        <v>610</v>
      </c>
      <c r="AH109" s="151">
        <f>+'85+300'!E42</f>
        <v>7849.6</v>
      </c>
      <c r="AI109" s="151">
        <f>+'82+600'!E41</f>
        <v>2214</v>
      </c>
      <c r="AJ109" s="151">
        <f>+'82+350'!E24</f>
        <v>285</v>
      </c>
      <c r="AK109" s="151">
        <f>+'82+100'!E39</f>
        <v>969</v>
      </c>
      <c r="AL109" s="151">
        <f>+'78+800'!E45</f>
        <v>1678</v>
      </c>
      <c r="AM109" s="151">
        <f>+'78+000'!E19</f>
        <v>5475</v>
      </c>
      <c r="AN109" s="151">
        <f>+'77+900'!E44</f>
        <v>1250</v>
      </c>
      <c r="AO109" s="151">
        <f>+'76+600'!E17</f>
        <v>39385</v>
      </c>
      <c r="AP109" s="151">
        <f>+'61+400'!E17</f>
        <v>39385</v>
      </c>
      <c r="AQ109" s="151">
        <f>+'41+400'!E24</f>
        <v>240</v>
      </c>
      <c r="AR109" s="151">
        <f>+'37+200'!E17</f>
        <v>51950</v>
      </c>
      <c r="AS109" s="151" t="e">
        <f>+'30+950 LAD. DER'!#REF!</f>
        <v>#REF!</v>
      </c>
      <c r="AT109" s="151">
        <f>++'30+600'!E39</f>
        <v>7000</v>
      </c>
      <c r="AU109" s="151">
        <f>+'30+500'!E25</f>
        <v>315</v>
      </c>
      <c r="AV109" s="151">
        <f>+'21+200'!E39</f>
        <v>1500</v>
      </c>
      <c r="AW109" s="151" t="e">
        <f>+#REF!</f>
        <v>#REF!</v>
      </c>
      <c r="AX109" s="151">
        <f>+'36+200 CAMARONES'!E33</f>
        <v>3850</v>
      </c>
      <c r="AY109" s="151">
        <f>+'T-R 35+800'!E43</f>
        <v>985</v>
      </c>
      <c r="AZ109" s="151" t="e">
        <f t="shared" si="21"/>
        <v>#REF!</v>
      </c>
      <c r="BA109" s="251" t="e">
        <f t="shared" si="13"/>
        <v>#REF!</v>
      </c>
      <c r="BB109" s="251"/>
      <c r="BC109" s="251"/>
    </row>
    <row r="110" spans="1:55" s="58" customFormat="1" ht="12.75" customHeight="1">
      <c r="A110" s="41"/>
      <c r="B110" s="54"/>
      <c r="C110" s="55"/>
      <c r="D110" s="56"/>
      <c r="E110" s="128"/>
      <c r="F110" s="116"/>
      <c r="G110" s="115"/>
      <c r="H110" s="57"/>
      <c r="I110" s="57"/>
      <c r="J110" s="57"/>
      <c r="K110" s="57"/>
      <c r="L110" s="57"/>
      <c r="M110" s="145"/>
      <c r="N110" s="145"/>
      <c r="O110" s="146"/>
      <c r="P110" s="140">
        <f t="shared" si="17"/>
        <v>0</v>
      </c>
      <c r="Q110" s="146"/>
      <c r="R110" s="140">
        <f t="shared" si="18"/>
        <v>0</v>
      </c>
      <c r="S110" s="146"/>
      <c r="T110" s="153"/>
      <c r="U110" s="153"/>
      <c r="V110" s="151">
        <f t="shared" si="20"/>
        <v>0</v>
      </c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</row>
    <row r="111" spans="1:55" s="45" customFormat="1" ht="10.5" customHeight="1" thickBot="1">
      <c r="A111" s="41">
        <v>58</v>
      </c>
      <c r="B111" s="60"/>
      <c r="C111" s="61"/>
      <c r="D111" s="62"/>
      <c r="E111" s="129"/>
      <c r="F111" s="130"/>
      <c r="G111" s="131"/>
      <c r="H111" s="44"/>
      <c r="I111" s="44"/>
      <c r="J111" s="44"/>
      <c r="K111" s="44"/>
      <c r="L111" s="44"/>
      <c r="M111" s="44"/>
      <c r="N111" s="4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</row>
    <row r="112" spans="1:53" ht="17.25">
      <c r="A112" s="63"/>
      <c r="B112" s="64"/>
      <c r="C112" s="65"/>
      <c r="D112" s="66"/>
      <c r="E112" s="67"/>
      <c r="F112" s="68" t="s">
        <v>104</v>
      </c>
      <c r="G112" s="69" t="e">
        <f>+G15</f>
        <v>#REF!</v>
      </c>
      <c r="J112" s="70">
        <v>4300000</v>
      </c>
      <c r="K112" s="70"/>
      <c r="L112" s="70"/>
      <c r="M112" s="70"/>
      <c r="N112" s="70"/>
      <c r="O112" s="71"/>
      <c r="P112" s="71"/>
      <c r="BA112" s="71" t="e">
        <f>SUM(BA16:BA111)</f>
        <v>#REF!</v>
      </c>
    </row>
    <row r="113" spans="1:52" ht="17.25">
      <c r="A113" s="64"/>
      <c r="B113" s="72"/>
      <c r="C113" s="73"/>
      <c r="D113" s="74"/>
      <c r="E113" s="16"/>
      <c r="F113" s="75" t="s">
        <v>105</v>
      </c>
      <c r="G113" s="76" t="e">
        <f>+G112*0.12</f>
        <v>#REF!</v>
      </c>
      <c r="H113" s="70"/>
      <c r="AZ113" s="71" t="e">
        <f>+G112-G108-G109</f>
        <v>#REF!</v>
      </c>
    </row>
    <row r="114" spans="1:7" ht="18" thickBot="1">
      <c r="A114" s="64"/>
      <c r="B114" s="64"/>
      <c r="C114" s="73"/>
      <c r="D114" s="74"/>
      <c r="E114" s="16"/>
      <c r="F114" s="77" t="s">
        <v>106</v>
      </c>
      <c r="G114" s="78" t="e">
        <f>+G112+G113</f>
        <v>#REF!</v>
      </c>
    </row>
    <row r="115" spans="1:7" ht="15.75">
      <c r="A115" s="64"/>
      <c r="B115" s="64"/>
      <c r="C115" s="73"/>
      <c r="D115" s="74"/>
      <c r="E115" s="16"/>
      <c r="F115" s="79"/>
      <c r="G115" s="80"/>
    </row>
    <row r="116" spans="1:7" ht="15.75">
      <c r="A116" s="64"/>
      <c r="B116" s="64"/>
      <c r="D116" s="66"/>
      <c r="E116" s="16"/>
      <c r="F116" s="16"/>
      <c r="G116" s="81"/>
    </row>
    <row r="117" spans="1:7" ht="15.75">
      <c r="A117" s="64"/>
      <c r="B117" s="64"/>
      <c r="D117" s="66"/>
      <c r="E117" s="16"/>
      <c r="F117" s="16"/>
      <c r="G117" s="82" t="str">
        <f>+datos!D10</f>
        <v>Portoviejo, septiembre de 2017</v>
      </c>
    </row>
    <row r="118" spans="1:7" ht="15.75">
      <c r="A118" s="64"/>
      <c r="B118" s="64"/>
      <c r="C118" s="65" t="s">
        <v>107</v>
      </c>
      <c r="D118" s="66"/>
      <c r="E118" s="16"/>
      <c r="F118" s="16"/>
      <c r="G118" s="81"/>
    </row>
    <row r="119" ht="15">
      <c r="C119" s="65"/>
    </row>
    <row r="120" ht="15">
      <c r="C120" s="65"/>
    </row>
    <row r="121" ht="15">
      <c r="C121" s="65"/>
    </row>
    <row r="122" ht="15">
      <c r="C122" s="65"/>
    </row>
    <row r="123" ht="15">
      <c r="C123" s="66"/>
    </row>
    <row r="124" ht="15">
      <c r="C124" s="83" t="str">
        <f>+datos!E15</f>
        <v>Especialista de Costos Zonal 4</v>
      </c>
    </row>
    <row r="125" ht="15">
      <c r="C125" s="83" t="str">
        <f>+'[7]DATOS DEL PROY'!E16</f>
        <v>Elaborado</v>
      </c>
    </row>
    <row r="126" ht="12.75" hidden="1"/>
    <row r="127" ht="17.25" customHeight="1" hidden="1">
      <c r="G127" s="71" t="e">
        <f>+#REF!+#REF!+G15</f>
        <v>#REF!</v>
      </c>
    </row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</sheetData>
  <sheetProtection/>
  <mergeCells count="6">
    <mergeCell ref="B11:G12"/>
    <mergeCell ref="B1:G1"/>
    <mergeCell ref="A3:G3"/>
    <mergeCell ref="C5:G5"/>
    <mergeCell ref="C6:G6"/>
    <mergeCell ref="A10:B10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4.00390625" style="157" customWidth="1"/>
    <col min="2" max="2" width="18.7109375" style="157" customWidth="1"/>
    <col min="3" max="3" width="87.140625" style="157" customWidth="1"/>
    <col min="4" max="4" width="10.140625" style="157" customWidth="1"/>
    <col min="5" max="5" width="15.8515625" style="157" customWidth="1"/>
    <col min="6" max="6" width="16.8515625" style="157" customWidth="1"/>
    <col min="7" max="7" width="18.8515625" style="157" customWidth="1"/>
    <col min="8" max="8" width="4.140625" style="157" customWidth="1"/>
    <col min="9" max="9" width="14.140625" style="157" hidden="1" customWidth="1"/>
    <col min="10" max="10" width="4.28125" style="157" hidden="1" customWidth="1"/>
    <col min="11" max="11" width="13.421875" style="157" hidden="1" customWidth="1"/>
    <col min="12" max="22" width="0" style="157" hidden="1" customWidth="1"/>
    <col min="23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11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  <c r="I3" s="157">
        <v>5</v>
      </c>
      <c r="K3" s="157" t="s">
        <v>392</v>
      </c>
    </row>
    <row r="4" spans="1:11" ht="17.25">
      <c r="A4" s="158"/>
      <c r="B4" s="159" t="s">
        <v>148</v>
      </c>
      <c r="C4" s="435" t="s">
        <v>149</v>
      </c>
      <c r="D4" s="436"/>
      <c r="E4" s="436"/>
      <c r="F4" s="436"/>
      <c r="G4" s="436"/>
      <c r="I4" s="157">
        <v>8</v>
      </c>
      <c r="K4" s="157" t="s">
        <v>395</v>
      </c>
    </row>
    <row r="5" spans="1:11" ht="17.25">
      <c r="A5" s="158"/>
      <c r="B5" s="159" t="s">
        <v>150</v>
      </c>
      <c r="C5" s="160" t="s">
        <v>151</v>
      </c>
      <c r="D5" s="161"/>
      <c r="E5" s="162"/>
      <c r="F5" s="162"/>
      <c r="G5" s="162"/>
      <c r="I5" s="157">
        <v>10</v>
      </c>
      <c r="K5" s="157" t="s">
        <v>393</v>
      </c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11" ht="17.25" customHeight="1">
      <c r="A7" s="158"/>
      <c r="B7" s="159" t="s">
        <v>85</v>
      </c>
      <c r="C7" s="163"/>
      <c r="D7" s="161"/>
      <c r="E7" s="162"/>
      <c r="F7" s="162"/>
      <c r="G7" s="162"/>
      <c r="I7" s="157">
        <v>101</v>
      </c>
      <c r="K7" s="157" t="s">
        <v>394</v>
      </c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11" s="164" customFormat="1" ht="16.5" customHeight="1">
      <c r="A9" s="257"/>
      <c r="B9" s="257"/>
      <c r="C9" s="160"/>
      <c r="D9" s="256"/>
      <c r="E9" s="256"/>
      <c r="F9" s="256"/>
      <c r="G9" s="256"/>
      <c r="I9" s="157">
        <v>117</v>
      </c>
      <c r="K9" s="164" t="s">
        <v>397</v>
      </c>
    </row>
    <row r="10" spans="1:9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  <c r="I10" s="157"/>
    </row>
    <row r="11" spans="1:9" s="164" customFormat="1" ht="12" customHeight="1">
      <c r="A11" s="165"/>
      <c r="B11" s="438"/>
      <c r="C11" s="438"/>
      <c r="D11" s="438"/>
      <c r="E11" s="438"/>
      <c r="F11" s="438"/>
      <c r="G11" s="438"/>
      <c r="I11" s="157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240"/>
      <c r="C15" s="241" t="s">
        <v>381</v>
      </c>
      <c r="D15" s="242"/>
      <c r="E15" s="243"/>
      <c r="F15" s="243"/>
      <c r="G15" s="244"/>
    </row>
    <row r="16" spans="1:14" ht="17.25">
      <c r="A16" s="176"/>
      <c r="B16" s="210" t="str">
        <f>+'[8]APU '!$C$2807</f>
        <v>301-3 (1)</v>
      </c>
      <c r="C16" s="211" t="str">
        <f>+'[8]APU '!$C$2808</f>
        <v>Demolicion e hidrocompactación de losas de pavimento (Calzada pavimento rigido)</v>
      </c>
      <c r="D16" s="212" t="str">
        <f>+'[8]APU '!$C$2809</f>
        <v>m3</v>
      </c>
      <c r="E16" s="213">
        <f>+N16</f>
        <v>1800</v>
      </c>
      <c r="F16" s="343"/>
      <c r="G16" s="215">
        <f aca="true" t="shared" si="0" ref="G16:G42">+ROUND(E16*F16,2)</f>
        <v>0</v>
      </c>
      <c r="I16" s="157">
        <v>700</v>
      </c>
      <c r="K16" s="157">
        <v>500</v>
      </c>
      <c r="L16" s="157">
        <v>14.4</v>
      </c>
      <c r="M16" s="157">
        <v>0.25</v>
      </c>
      <c r="N16" s="157">
        <f>+ROUND(K16*L16*M16,3)</f>
        <v>1800</v>
      </c>
    </row>
    <row r="17" spans="1:14" ht="17.25">
      <c r="A17" s="176"/>
      <c r="B17" s="326" t="str">
        <f>+'[8]APU '!$C$992</f>
        <v>402-4 (1)</v>
      </c>
      <c r="C17" s="211" t="str">
        <f>+'[8]APU '!$C$993</f>
        <v>Estabilización con material Pétreo (Pedraplen (Piedra bola 25-30cm))</v>
      </c>
      <c r="D17" s="212" t="str">
        <f>+'[8]APU '!$C$994</f>
        <v>m3</v>
      </c>
      <c r="E17" s="213">
        <f>+N17</f>
        <v>83.2</v>
      </c>
      <c r="F17" s="343"/>
      <c r="G17" s="215">
        <f t="shared" si="0"/>
        <v>0</v>
      </c>
      <c r="I17" s="157">
        <v>1500</v>
      </c>
      <c r="K17" s="157">
        <f>+K35</f>
        <v>52</v>
      </c>
      <c r="L17" s="157">
        <f>+L35</f>
        <v>4</v>
      </c>
      <c r="M17" s="157">
        <v>0.4</v>
      </c>
      <c r="N17" s="157">
        <f aca="true" t="shared" si="1" ref="N17:N43">+ROUND(K17*L17*M17,3)</f>
        <v>83.2</v>
      </c>
    </row>
    <row r="18" spans="1:14" ht="17.25">
      <c r="A18" s="176"/>
      <c r="B18" s="326" t="str">
        <f>+'[8]APU '!$C$1068</f>
        <v>309-6(5)E</v>
      </c>
      <c r="C18" s="211" t="s">
        <v>276</v>
      </c>
      <c r="D18" s="212" t="str">
        <f>+'[8]APU '!$C$1070</f>
        <v>m3-km</v>
      </c>
      <c r="E18" s="213">
        <f>+E17*I7</f>
        <v>8403.2</v>
      </c>
      <c r="F18" s="343"/>
      <c r="G18" s="215">
        <f t="shared" si="0"/>
        <v>0</v>
      </c>
      <c r="I18" s="157">
        <v>151500</v>
      </c>
      <c r="N18" s="157">
        <f t="shared" si="1"/>
        <v>0</v>
      </c>
    </row>
    <row r="19" spans="1:14" ht="17.25">
      <c r="A19" s="176"/>
      <c r="B19" s="326" t="str">
        <f>+'[8]APU '!$C$841</f>
        <v>403-1 a</v>
      </c>
      <c r="C19" s="211" t="str">
        <f>+'[8]APU '!$C$842</f>
        <v>Sub-base Clase 1</v>
      </c>
      <c r="D19" s="212" t="str">
        <f>+'[8]APU '!$C$843</f>
        <v>m3</v>
      </c>
      <c r="E19" s="213">
        <f>+N19</f>
        <v>52</v>
      </c>
      <c r="F19" s="343"/>
      <c r="G19" s="215">
        <f t="shared" si="0"/>
        <v>0</v>
      </c>
      <c r="I19" s="157">
        <v>900</v>
      </c>
      <c r="K19" s="157">
        <f>+K17</f>
        <v>52</v>
      </c>
      <c r="L19" s="157">
        <f>+L17</f>
        <v>4</v>
      </c>
      <c r="M19" s="157">
        <v>0.25</v>
      </c>
      <c r="N19" s="157">
        <f t="shared" si="1"/>
        <v>52</v>
      </c>
    </row>
    <row r="20" spans="1:14" ht="17.25">
      <c r="A20" s="176"/>
      <c r="B20" s="326" t="str">
        <f>+'[8]APU '!$C$917</f>
        <v>404-1 a</v>
      </c>
      <c r="C20" s="211" t="str">
        <f>+'[8]APU '!$C$918</f>
        <v>Base, Clase 1</v>
      </c>
      <c r="D20" s="212" t="str">
        <f>+'[8]APU '!$C$919</f>
        <v>m3</v>
      </c>
      <c r="E20" s="213">
        <f>+N20</f>
        <v>2520</v>
      </c>
      <c r="F20" s="343"/>
      <c r="G20" s="215">
        <f t="shared" si="0"/>
        <v>0</v>
      </c>
      <c r="I20" s="157">
        <v>750</v>
      </c>
      <c r="K20" s="157">
        <v>500</v>
      </c>
      <c r="L20" s="157">
        <v>14.4</v>
      </c>
      <c r="M20" s="157">
        <v>0.35</v>
      </c>
      <c r="N20" s="157">
        <f t="shared" si="1"/>
        <v>2520</v>
      </c>
    </row>
    <row r="21" spans="1:14" ht="17.25">
      <c r="A21" s="176"/>
      <c r="B21" s="326" t="str">
        <f>+'[8]APU '!$C$1143</f>
        <v>309-6(5)E</v>
      </c>
      <c r="C21" s="211" t="s">
        <v>425</v>
      </c>
      <c r="D21" s="212" t="str">
        <f>+'[8]APU '!$C$1145</f>
        <v>m3-km</v>
      </c>
      <c r="E21" s="213">
        <f>+E19*101</f>
        <v>5252</v>
      </c>
      <c r="F21" s="343"/>
      <c r="G21" s="215">
        <f t="shared" si="0"/>
        <v>0</v>
      </c>
      <c r="I21" s="157">
        <v>193920</v>
      </c>
      <c r="N21" s="157">
        <f t="shared" si="1"/>
        <v>0</v>
      </c>
    </row>
    <row r="22" spans="1:7" ht="17.25">
      <c r="A22" s="176"/>
      <c r="B22" s="326" t="str">
        <f>+'[8]APU '!$C$1218</f>
        <v>309-6(5)E</v>
      </c>
      <c r="C22" s="211" t="s">
        <v>426</v>
      </c>
      <c r="D22" s="212" t="str">
        <f>+'[8]APU '!$C$1220</f>
        <v>m3-km</v>
      </c>
      <c r="E22" s="213">
        <f>+E20*101</f>
        <v>254520</v>
      </c>
      <c r="F22" s="343"/>
      <c r="G22" s="215">
        <f t="shared" si="0"/>
        <v>0</v>
      </c>
    </row>
    <row r="23" spans="1:14" ht="17.25">
      <c r="A23" s="176"/>
      <c r="B23" s="210" t="str">
        <f>+'[8]APU '!$C$7860</f>
        <v>402-7 (2)</v>
      </c>
      <c r="C23" s="211" t="str">
        <f>+'[8]APU '!$C$7861</f>
        <v>Geotextil tejido T- 2400 (Separador)</v>
      </c>
      <c r="D23" s="212" t="str">
        <f>+'[8]APU '!$C$7862</f>
        <v>m2</v>
      </c>
      <c r="E23" s="213">
        <f>+N23</f>
        <v>7700</v>
      </c>
      <c r="F23" s="343"/>
      <c r="G23" s="215">
        <f t="shared" si="0"/>
        <v>0</v>
      </c>
      <c r="K23" s="157">
        <v>500</v>
      </c>
      <c r="L23" s="157">
        <f>14.4+0.5*2</f>
        <v>15.4</v>
      </c>
      <c r="M23" s="157">
        <v>1</v>
      </c>
      <c r="N23" s="157">
        <f t="shared" si="1"/>
        <v>7700</v>
      </c>
    </row>
    <row r="24" spans="1:14" ht="17.25">
      <c r="A24" s="176"/>
      <c r="B24" s="326" t="str">
        <f>+'[8]APU '!$C$2125</f>
        <v>405-1 (1)</v>
      </c>
      <c r="C24" s="211" t="str">
        <f>+'[8]APU '!$C$2126</f>
        <v>Asfalto MC para imprimación</v>
      </c>
      <c r="D24" s="212" t="str">
        <f>+'[8]APU '!$C$2127</f>
        <v>lts.</v>
      </c>
      <c r="E24" s="213">
        <f>+E26*1.5</f>
        <v>9300</v>
      </c>
      <c r="F24" s="343"/>
      <c r="G24" s="215">
        <f t="shared" si="0"/>
        <v>0</v>
      </c>
      <c r="N24" s="157">
        <f t="shared" si="1"/>
        <v>0</v>
      </c>
    </row>
    <row r="25" spans="1:14" ht="17.25">
      <c r="A25" s="176"/>
      <c r="B25" s="326" t="str">
        <f>+'[8]APU '!$C$2200</f>
        <v>405-2 (1)</v>
      </c>
      <c r="C25" s="211" t="str">
        <f>+'[8]APU '!$C$2201</f>
        <v>Asfalto diluido , para riego de adherencia</v>
      </c>
      <c r="D25" s="212" t="str">
        <f>+'[8]APU '!$C$2202</f>
        <v>lts.</v>
      </c>
      <c r="E25" s="213">
        <f>+E26*0.45</f>
        <v>2790</v>
      </c>
      <c r="F25" s="343"/>
      <c r="G25" s="215">
        <f t="shared" si="0"/>
        <v>0</v>
      </c>
      <c r="N25" s="157">
        <f t="shared" si="1"/>
        <v>0</v>
      </c>
    </row>
    <row r="26" spans="1:14" ht="17.25">
      <c r="A26" s="176"/>
      <c r="B26" s="326" t="str">
        <f>+'[8]APU '!$C$2276</f>
        <v>405-5</v>
      </c>
      <c r="C26" s="211" t="str">
        <f>+'[8]APU '!$C$2277</f>
        <v>Capa de rodadura de hormigón asfáltico mezclado en planta de 10 cm. de espesor</v>
      </c>
      <c r="D26" s="212" t="str">
        <f>+'[8]APU '!$C$2278</f>
        <v>m2</v>
      </c>
      <c r="E26" s="213">
        <f>+N26</f>
        <v>6200</v>
      </c>
      <c r="F26" s="343"/>
      <c r="G26" s="215">
        <f t="shared" si="0"/>
        <v>0</v>
      </c>
      <c r="K26" s="157">
        <v>500</v>
      </c>
      <c r="L26" s="157">
        <v>12.4</v>
      </c>
      <c r="M26" s="157">
        <v>1</v>
      </c>
      <c r="N26" s="157">
        <f t="shared" si="1"/>
        <v>6200</v>
      </c>
    </row>
    <row r="27" spans="1:14" ht="34.5">
      <c r="A27" s="176"/>
      <c r="B27" s="210" t="str">
        <f>+'[8]APU '!$C$2580</f>
        <v>309-6(4)E</v>
      </c>
      <c r="C27" s="211" t="s">
        <v>396</v>
      </c>
      <c r="D27" s="212" t="str">
        <f>+'[8]APU '!$C$2582</f>
        <v>m3-km</v>
      </c>
      <c r="E27" s="213">
        <f>+E26*0.1*I7</f>
        <v>62620</v>
      </c>
      <c r="F27" s="343"/>
      <c r="G27" s="215">
        <f t="shared" si="0"/>
        <v>0</v>
      </c>
      <c r="N27" s="157">
        <f t="shared" si="1"/>
        <v>0</v>
      </c>
    </row>
    <row r="28" spans="1:14" ht="17.25">
      <c r="A28" s="176"/>
      <c r="B28" s="326" t="str">
        <f>+'[8]APU '!$C$6728</f>
        <v>307-2 (1) E 1a</v>
      </c>
      <c r="C28" s="211" t="str">
        <f>+'[8]APU '!$C$6729</f>
        <v>Excavación y relleno para estructuras (Zanja sub-drenes)</v>
      </c>
      <c r="D28" s="212" t="str">
        <f>+'[8]APU '!$C$6730</f>
        <v>m3</v>
      </c>
      <c r="E28" s="213">
        <f>+N28</f>
        <v>1600</v>
      </c>
      <c r="F28" s="343"/>
      <c r="G28" s="215">
        <f t="shared" si="0"/>
        <v>0</v>
      </c>
      <c r="I28" s="157">
        <v>1000</v>
      </c>
      <c r="K28" s="157">
        <v>800</v>
      </c>
      <c r="L28" s="157">
        <v>2</v>
      </c>
      <c r="M28" s="157">
        <v>1</v>
      </c>
      <c r="N28" s="157">
        <f t="shared" si="1"/>
        <v>1600</v>
      </c>
    </row>
    <row r="29" spans="1:14" ht="17.25">
      <c r="A29" s="176"/>
      <c r="B29" s="326" t="str">
        <f>+'[8]APU '!$C$7030</f>
        <v>606-1 (1b)</v>
      </c>
      <c r="C29" s="211" t="str">
        <f>+'[8]APU '!$C$7031</f>
        <v>Geotextil para subdrén, 1600 NT</v>
      </c>
      <c r="D29" s="212" t="str">
        <f>+'[8]APU '!$C$7032</f>
        <v>m2</v>
      </c>
      <c r="E29" s="213">
        <f>+N29</f>
        <v>5600</v>
      </c>
      <c r="F29" s="343"/>
      <c r="G29" s="215">
        <f t="shared" si="0"/>
        <v>0</v>
      </c>
      <c r="I29" s="157">
        <v>3500</v>
      </c>
      <c r="K29" s="157">
        <f>+K28</f>
        <v>800</v>
      </c>
      <c r="L29" s="157">
        <f>2+1+2+1+1</f>
        <v>7</v>
      </c>
      <c r="M29" s="157">
        <v>1</v>
      </c>
      <c r="N29" s="157">
        <f t="shared" si="1"/>
        <v>5600</v>
      </c>
    </row>
    <row r="30" spans="1:14" ht="17.25">
      <c r="A30" s="176"/>
      <c r="B30" s="326" t="str">
        <f>+'[8]APU '!$C$7105</f>
        <v>606-1 (1a)*</v>
      </c>
      <c r="C30" s="211" t="str">
        <f>+'[8]APU '!$C$7106</f>
        <v>Tubería para subdrenes D = 200 mm  PVC  (Incl. Perforación)</v>
      </c>
      <c r="D30" s="212" t="str">
        <f>+'[8]APU '!$C$7107</f>
        <v>m</v>
      </c>
      <c r="E30" s="213">
        <f>+N30</f>
        <v>800</v>
      </c>
      <c r="F30" s="343"/>
      <c r="G30" s="215">
        <f t="shared" si="0"/>
        <v>0</v>
      </c>
      <c r="I30" s="157">
        <v>500</v>
      </c>
      <c r="K30" s="157">
        <f>+K28</f>
        <v>800</v>
      </c>
      <c r="L30" s="157">
        <v>1</v>
      </c>
      <c r="M30" s="157">
        <v>1</v>
      </c>
      <c r="N30" s="157">
        <f t="shared" si="1"/>
        <v>800</v>
      </c>
    </row>
    <row r="31" spans="1:14" ht="17.25">
      <c r="A31" s="176"/>
      <c r="B31" s="326" t="str">
        <f>+'[8]APU '!$C$6803</f>
        <v>606-1 (2)</v>
      </c>
      <c r="C31" s="211" t="str">
        <f>+'[8]APU '!$C$6804</f>
        <v>Material filtrante (pasa 6" retiene 3")</v>
      </c>
      <c r="D31" s="212" t="str">
        <f>+'[8]APU '!$C$6805</f>
        <v>m3</v>
      </c>
      <c r="E31" s="213">
        <f>+N31</f>
        <v>1200</v>
      </c>
      <c r="F31" s="381"/>
      <c r="G31" s="215">
        <f t="shared" si="0"/>
        <v>0</v>
      </c>
      <c r="I31" s="157">
        <v>750</v>
      </c>
      <c r="K31" s="157">
        <f>+K28</f>
        <v>800</v>
      </c>
      <c r="L31" s="157">
        <v>1.5</v>
      </c>
      <c r="M31" s="157">
        <v>1</v>
      </c>
      <c r="N31" s="157">
        <f t="shared" si="1"/>
        <v>1200</v>
      </c>
    </row>
    <row r="32" spans="1:14" ht="17.25">
      <c r="A32" s="176"/>
      <c r="B32" s="326" t="str">
        <f>+'[8]APU '!$C$8240</f>
        <v>309-6(5)E</v>
      </c>
      <c r="C32" s="211" t="s">
        <v>278</v>
      </c>
      <c r="D32" s="212" t="str">
        <f>+'[8]APU '!$C$8242</f>
        <v>m3-km</v>
      </c>
      <c r="E32" s="213">
        <f>+E31*I7</f>
        <v>121200</v>
      </c>
      <c r="F32" s="343"/>
      <c r="G32" s="215">
        <f t="shared" si="0"/>
        <v>0</v>
      </c>
      <c r="I32" s="157">
        <v>75750</v>
      </c>
      <c r="N32" s="157">
        <f t="shared" si="1"/>
        <v>0</v>
      </c>
    </row>
    <row r="33" spans="1:14" ht="17.25">
      <c r="A33" s="176"/>
      <c r="B33" s="326" t="str">
        <f>+'[8]APU '!$C$7332</f>
        <v>307-3 (1)</v>
      </c>
      <c r="C33" s="211" t="str">
        <f>+'[8]APU '!$C$7333</f>
        <v>Excavación para cunetas y encauzamientos (Manual)</v>
      </c>
      <c r="D33" s="212" t="str">
        <f>+'[8]APU '!$C$7334</f>
        <v>m3</v>
      </c>
      <c r="E33" s="213">
        <f>+N33</f>
        <v>240</v>
      </c>
      <c r="F33" s="343"/>
      <c r="G33" s="215">
        <f t="shared" si="0"/>
        <v>0</v>
      </c>
      <c r="I33" s="157">
        <v>95</v>
      </c>
      <c r="K33" s="157">
        <v>1000</v>
      </c>
      <c r="L33" s="157">
        <v>0.2</v>
      </c>
      <c r="M33" s="157">
        <v>1.2</v>
      </c>
      <c r="N33" s="157">
        <f t="shared" si="1"/>
        <v>240</v>
      </c>
    </row>
    <row r="34" spans="1:14" ht="34.5">
      <c r="A34" s="176"/>
      <c r="B34" s="326" t="str">
        <f>+'[8]APU '!$C$7483</f>
        <v>511-1 (4)d</v>
      </c>
      <c r="C34" s="211" t="str">
        <f>+'[8]APU '!$C$7484</f>
        <v>Revestimiento de Hormigón Simple, f'c=210 kg/cm2 (Bordillos Cunetas, parterre  y canales)</v>
      </c>
      <c r="D34" s="212" t="str">
        <f>+'[8]APU '!$C$7485</f>
        <v>m3</v>
      </c>
      <c r="E34" s="213">
        <f>+N34</f>
        <v>150</v>
      </c>
      <c r="F34" s="343"/>
      <c r="G34" s="215">
        <f t="shared" si="0"/>
        <v>0</v>
      </c>
      <c r="I34" s="157">
        <v>70</v>
      </c>
      <c r="K34" s="157">
        <f>+K33</f>
        <v>1000</v>
      </c>
      <c r="L34" s="157">
        <v>0.15</v>
      </c>
      <c r="M34" s="157">
        <v>1</v>
      </c>
      <c r="N34" s="157">
        <f t="shared" si="1"/>
        <v>150</v>
      </c>
    </row>
    <row r="35" spans="1:14" ht="17.25">
      <c r="A35" s="176"/>
      <c r="B35" s="326" t="str">
        <f>+'[8]APU '!$C$6426</f>
        <v>307-2 (1)</v>
      </c>
      <c r="C35" s="211" t="str">
        <f>+'[8]APU '!$C$6427</f>
        <v>Excavación y relleno para estructuras</v>
      </c>
      <c r="D35" s="212" t="str">
        <f>+'[8]APU '!$C$6428</f>
        <v>m3</v>
      </c>
      <c r="E35" s="213">
        <f>+N35</f>
        <v>124.8</v>
      </c>
      <c r="F35" s="343"/>
      <c r="G35" s="215">
        <f t="shared" si="0"/>
        <v>0</v>
      </c>
      <c r="I35" s="157">
        <v>880.0000000000001</v>
      </c>
      <c r="K35" s="157">
        <v>52</v>
      </c>
      <c r="L35" s="157">
        <v>4</v>
      </c>
      <c r="M35" s="157">
        <v>0.6</v>
      </c>
      <c r="N35" s="157">
        <f t="shared" si="1"/>
        <v>124.8</v>
      </c>
    </row>
    <row r="36" spans="1:14" ht="17.25">
      <c r="A36" s="176"/>
      <c r="B36" s="326" t="str">
        <f>+'[8]APU '!$C$7633</f>
        <v>508 (3) a</v>
      </c>
      <c r="C36" s="211" t="str">
        <f>+'[8]APU '!$C$7634</f>
        <v>Gaviones</v>
      </c>
      <c r="D36" s="212" t="str">
        <f>+'[8]APU '!$C$7635</f>
        <v>m3</v>
      </c>
      <c r="E36" s="213">
        <f>+N36</f>
        <v>300</v>
      </c>
      <c r="F36" s="343"/>
      <c r="G36" s="215">
        <f t="shared" si="0"/>
        <v>0</v>
      </c>
      <c r="I36" s="157">
        <v>1200</v>
      </c>
      <c r="K36" s="157">
        <v>50</v>
      </c>
      <c r="L36" s="157">
        <v>6</v>
      </c>
      <c r="M36" s="157">
        <v>1</v>
      </c>
      <c r="N36" s="157">
        <f t="shared" si="1"/>
        <v>300</v>
      </c>
    </row>
    <row r="37" spans="1:14" ht="17.25">
      <c r="A37" s="176"/>
      <c r="B37" s="326" t="str">
        <f>+'[8]APU '!$C$7709</f>
        <v>309-6(8)E</v>
      </c>
      <c r="C37" s="211" t="s">
        <v>282</v>
      </c>
      <c r="D37" s="212" t="str">
        <f>+'[8]APU '!$C$7711</f>
        <v>m3-km</v>
      </c>
      <c r="E37" s="213">
        <f>+E36*I7</f>
        <v>30300</v>
      </c>
      <c r="F37" s="381"/>
      <c r="G37" s="215">
        <f t="shared" si="0"/>
        <v>0</v>
      </c>
      <c r="I37" s="157">
        <v>121200</v>
      </c>
      <c r="N37" s="157">
        <f t="shared" si="1"/>
        <v>0</v>
      </c>
    </row>
    <row r="38" spans="1:14" ht="17.25">
      <c r="A38" s="176"/>
      <c r="B38" s="326" t="str">
        <f>+'[8]APU '!$C$7784</f>
        <v>402-7 (2)</v>
      </c>
      <c r="C38" s="211" t="str">
        <f>+'[8]APU '!$C$7785</f>
        <v>Geotextil (separador), 2000 NT</v>
      </c>
      <c r="D38" s="212" t="s">
        <v>28</v>
      </c>
      <c r="E38" s="213">
        <f>+N38</f>
        <v>432</v>
      </c>
      <c r="F38" s="343"/>
      <c r="G38" s="215">
        <f t="shared" si="0"/>
        <v>0</v>
      </c>
      <c r="I38" s="157">
        <v>3600</v>
      </c>
      <c r="K38" s="157">
        <v>54</v>
      </c>
      <c r="L38" s="157">
        <f>4+4</f>
        <v>8</v>
      </c>
      <c r="M38" s="157">
        <v>1</v>
      </c>
      <c r="N38" s="157">
        <f t="shared" si="1"/>
        <v>432</v>
      </c>
    </row>
    <row r="39" spans="1:14" ht="34.5">
      <c r="A39" s="176"/>
      <c r="B39" s="326" t="str">
        <f>+'[8]APU '!$C$8165</f>
        <v>508 - (2) a</v>
      </c>
      <c r="C39" s="211" t="str">
        <f>+'[8]APU '!$C$8166</f>
        <v>Mampostería de piedra molón (Enrocado  (Hormigón Simple 40% + Piedra enrocado 60%)</v>
      </c>
      <c r="D39" s="212" t="str">
        <f>+'[8]APU '!$C$8167</f>
        <v>m3</v>
      </c>
      <c r="E39" s="213">
        <f>+N39</f>
        <v>30</v>
      </c>
      <c r="F39" s="343"/>
      <c r="G39" s="215">
        <f t="shared" si="0"/>
        <v>0</v>
      </c>
      <c r="I39" s="157">
        <v>30</v>
      </c>
      <c r="K39" s="157">
        <f>15*2</f>
        <v>30</v>
      </c>
      <c r="L39" s="157">
        <v>5</v>
      </c>
      <c r="M39" s="157">
        <v>0.2</v>
      </c>
      <c r="N39" s="157">
        <f t="shared" si="1"/>
        <v>30</v>
      </c>
    </row>
    <row r="40" spans="1:14" ht="17.25">
      <c r="A40" s="176"/>
      <c r="B40" s="326" t="str">
        <f>+'[8]APU '!$C$8240</f>
        <v>309-6(5)E</v>
      </c>
      <c r="C40" s="211" t="s">
        <v>279</v>
      </c>
      <c r="D40" s="212" t="str">
        <f>+'[8]APU '!$C$8242</f>
        <v>m3-km</v>
      </c>
      <c r="E40" s="213">
        <f>+E39*0.6*I7</f>
        <v>1818</v>
      </c>
      <c r="F40" s="214"/>
      <c r="G40" s="215">
        <f t="shared" si="0"/>
        <v>0</v>
      </c>
      <c r="I40" s="157">
        <v>1818</v>
      </c>
      <c r="N40" s="157">
        <f t="shared" si="1"/>
        <v>0</v>
      </c>
    </row>
    <row r="41" spans="1:14" ht="17.25">
      <c r="A41" s="176"/>
      <c r="B41" s="326" t="s">
        <v>67</v>
      </c>
      <c r="C41" s="211" t="s">
        <v>68</v>
      </c>
      <c r="D41" s="212" t="s">
        <v>6</v>
      </c>
      <c r="E41" s="213">
        <f>+E28*0.8+E33+E35*0.4</f>
        <v>1569.92</v>
      </c>
      <c r="F41" s="214"/>
      <c r="G41" s="215">
        <f t="shared" si="0"/>
        <v>0</v>
      </c>
      <c r="I41" s="157">
        <v>20395</v>
      </c>
      <c r="N41" s="157">
        <f t="shared" si="1"/>
        <v>0</v>
      </c>
    </row>
    <row r="42" spans="1:14" ht="34.5">
      <c r="A42" s="176"/>
      <c r="B42" s="326" t="s">
        <v>398</v>
      </c>
      <c r="C42" s="211" t="s">
        <v>391</v>
      </c>
      <c r="D42" s="212" t="s">
        <v>62</v>
      </c>
      <c r="E42" s="213">
        <f>+E41*I3</f>
        <v>7849.6</v>
      </c>
      <c r="F42" s="343"/>
      <c r="G42" s="215">
        <f t="shared" si="0"/>
        <v>0</v>
      </c>
      <c r="I42" s="157">
        <v>98475</v>
      </c>
      <c r="N42" s="157">
        <f t="shared" si="1"/>
        <v>0</v>
      </c>
    </row>
    <row r="43" spans="1:14" s="182" customFormat="1" ht="9.75" customHeight="1" thickBot="1">
      <c r="A43" s="259"/>
      <c r="B43" s="234"/>
      <c r="C43" s="235"/>
      <c r="D43" s="236"/>
      <c r="E43" s="237"/>
      <c r="F43" s="395"/>
      <c r="G43" s="396">
        <v>0</v>
      </c>
      <c r="N43" s="157">
        <f t="shared" si="1"/>
        <v>0</v>
      </c>
    </row>
    <row r="44" spans="1:7" ht="19.5" thickBot="1">
      <c r="A44" s="193"/>
      <c r="B44" s="194"/>
      <c r="C44" s="195"/>
      <c r="D44" s="196"/>
      <c r="E44" s="197"/>
      <c r="F44" s="383" t="s">
        <v>104</v>
      </c>
      <c r="G44" s="390"/>
    </row>
    <row r="45" spans="1:11" ht="20.25">
      <c r="A45" s="194"/>
      <c r="B45" s="201"/>
      <c r="C45" s="202"/>
      <c r="D45" s="202"/>
      <c r="E45" s="202"/>
      <c r="F45" s="203"/>
      <c r="G45" s="203"/>
      <c r="K45" s="157">
        <f>480+900+378+204+2</f>
        <v>1964</v>
      </c>
    </row>
    <row r="46" spans="1:7" ht="9" customHeight="1">
      <c r="A46" s="194"/>
      <c r="B46" s="202"/>
      <c r="C46" s="202"/>
      <c r="D46" s="202"/>
      <c r="E46" s="202"/>
      <c r="F46" s="203"/>
      <c r="G46" s="203"/>
    </row>
    <row r="47" spans="1:7" ht="17.25" customHeight="1">
      <c r="A47" s="194"/>
      <c r="B47" s="439"/>
      <c r="C47" s="439"/>
      <c r="D47" s="439"/>
      <c r="E47" s="439"/>
      <c r="F47" s="439"/>
      <c r="G47" s="439"/>
    </row>
    <row r="48" spans="1:7" ht="17.25">
      <c r="A48" s="194"/>
      <c r="B48" s="194"/>
      <c r="C48" s="204"/>
      <c r="D48" s="205"/>
      <c r="E48" s="206"/>
      <c r="F48" s="206"/>
      <c r="G48" s="198"/>
    </row>
    <row r="49" spans="1:7" ht="17.25">
      <c r="A49" s="194"/>
      <c r="B49" s="194"/>
      <c r="D49" s="196"/>
      <c r="E49" s="169"/>
      <c r="F49" s="169"/>
      <c r="G49" s="207"/>
    </row>
    <row r="50" spans="1:7" ht="17.25">
      <c r="A50" s="194"/>
      <c r="B50" s="194"/>
      <c r="C50" s="195"/>
      <c r="D50" s="196"/>
      <c r="E50" s="169"/>
      <c r="F50" s="169"/>
      <c r="G50" s="208"/>
    </row>
    <row r="51" spans="1:7" ht="17.25">
      <c r="A51" s="194"/>
      <c r="B51" s="194"/>
      <c r="D51" s="196"/>
      <c r="E51" s="169"/>
      <c r="F51" s="169"/>
      <c r="G51" s="207"/>
    </row>
    <row r="54" ht="16.5">
      <c r="C54" s="195"/>
    </row>
    <row r="55" spans="3:6" ht="16.5">
      <c r="C55" s="196"/>
      <c r="D55" s="430"/>
      <c r="E55" s="430"/>
      <c r="F55" s="430"/>
    </row>
    <row r="56" spans="3:6" ht="16.5">
      <c r="C56" s="209"/>
      <c r="D56" s="431"/>
      <c r="E56" s="431"/>
      <c r="F56" s="431"/>
    </row>
    <row r="57" spans="3:6" ht="16.5">
      <c r="C57" s="209"/>
      <c r="D57" s="431"/>
      <c r="E57" s="431"/>
      <c r="F57" s="431"/>
    </row>
    <row r="59" ht="17.25" customHeight="1">
      <c r="G59" s="198"/>
    </row>
  </sheetData>
  <sheetProtection/>
  <mergeCells count="9">
    <mergeCell ref="B47:G47"/>
    <mergeCell ref="D55:F55"/>
    <mergeCell ref="D56:F56"/>
    <mergeCell ref="D57:F57"/>
    <mergeCell ref="B1:G1"/>
    <mergeCell ref="A8:B8"/>
    <mergeCell ref="B10:G11"/>
    <mergeCell ref="C3:G3"/>
    <mergeCell ref="C4:G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5.140625" style="157" customWidth="1"/>
    <col min="2" max="2" width="18.7109375" style="157" customWidth="1"/>
    <col min="3" max="3" width="81.421875" style="157" customWidth="1"/>
    <col min="4" max="4" width="10.140625" style="157" customWidth="1"/>
    <col min="5" max="5" width="15.421875" style="157" customWidth="1"/>
    <col min="6" max="6" width="16.140625" style="157" customWidth="1"/>
    <col min="7" max="7" width="19.421875" style="157" customWidth="1"/>
    <col min="8" max="9" width="11.421875" style="157" customWidth="1"/>
    <col min="10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284</v>
      </c>
      <c r="D15" s="179"/>
      <c r="E15" s="180"/>
      <c r="F15" s="180"/>
      <c r="G15" s="181"/>
    </row>
    <row r="16" spans="1:7" ht="17.25">
      <c r="A16" s="176"/>
      <c r="B16" s="326" t="str">
        <f>+'[8]APU '!$C$84</f>
        <v>303-2 (1)</v>
      </c>
      <c r="C16" s="211" t="str">
        <f>+'[8]APU '!$C$85</f>
        <v>Excavación sin clasificación</v>
      </c>
      <c r="D16" s="212" t="str">
        <f>+'[8]APU '!$C$86</f>
        <v>m3</v>
      </c>
      <c r="E16" s="213">
        <v>380</v>
      </c>
      <c r="F16" s="343"/>
      <c r="G16" s="215">
        <f>+ROUND(E16*F16,2)</f>
        <v>0</v>
      </c>
    </row>
    <row r="17" spans="1:7" ht="17.25">
      <c r="A17" s="176"/>
      <c r="B17" s="326" t="str">
        <f>+'[8]APU '!$C$2731</f>
        <v>301-3 (1)</v>
      </c>
      <c r="C17" s="211" t="str">
        <f>+'[8]APU '!$C$2732</f>
        <v>Remoción de hormigón en losas</v>
      </c>
      <c r="D17" s="212" t="str">
        <f>+'[8]APU '!$C$2733</f>
        <v>m3</v>
      </c>
      <c r="E17" s="213">
        <v>10</v>
      </c>
      <c r="F17" s="343"/>
      <c r="G17" s="215">
        <f aca="true" t="shared" si="0" ref="G17:G41">+ROUND(E17*F17,2)</f>
        <v>0</v>
      </c>
    </row>
    <row r="18" spans="1:7" ht="17.25">
      <c r="A18" s="176"/>
      <c r="B18" s="326" t="str">
        <f>+'[8]APU '!$C$539</f>
        <v>304-1 (2)</v>
      </c>
      <c r="C18" s="211" t="str">
        <f>+'[8]APU '!$C$540</f>
        <v>Material de préstamo importado</v>
      </c>
      <c r="D18" s="212" t="str">
        <f>+'[8]APU '!$C$541</f>
        <v>m3</v>
      </c>
      <c r="E18" s="213">
        <v>360</v>
      </c>
      <c r="F18" s="343"/>
      <c r="G18" s="215">
        <f t="shared" si="0"/>
        <v>0</v>
      </c>
    </row>
    <row r="19" spans="1:7" ht="34.5">
      <c r="A19" s="176"/>
      <c r="B19" s="210" t="str">
        <f>+'[8]APU '!$C$614</f>
        <v>309-4(2)</v>
      </c>
      <c r="C19" s="211" t="s">
        <v>281</v>
      </c>
      <c r="D19" s="212" t="str">
        <f>+'[8]APU '!$C$616</f>
        <v>m3-km</v>
      </c>
      <c r="E19" s="213">
        <f>+E18*10</f>
        <v>3600</v>
      </c>
      <c r="F19" s="343"/>
      <c r="G19" s="215">
        <f t="shared" si="0"/>
        <v>0</v>
      </c>
    </row>
    <row r="20" spans="1:7" ht="17.25">
      <c r="A20" s="176"/>
      <c r="B20" s="326" t="str">
        <f>+'[8]APU '!$C$992</f>
        <v>402-4 (1)</v>
      </c>
      <c r="C20" s="211" t="str">
        <f>+'[8]APU '!$C$993</f>
        <v>Estabilización con material Pétreo (Pedraplen (Piedra bola 25-30cm))</v>
      </c>
      <c r="D20" s="212" t="str">
        <f>+'[8]APU '!$C$994</f>
        <v>m3</v>
      </c>
      <c r="E20" s="213">
        <v>20</v>
      </c>
      <c r="F20" s="343"/>
      <c r="G20" s="215">
        <f t="shared" si="0"/>
        <v>0</v>
      </c>
    </row>
    <row r="21" spans="1:7" ht="34.5">
      <c r="A21" s="176"/>
      <c r="B21" s="326" t="str">
        <f>+'[8]APU '!$C$1068</f>
        <v>309-6(5)E</v>
      </c>
      <c r="C21" s="211" t="s">
        <v>285</v>
      </c>
      <c r="D21" s="212" t="str">
        <f>+'[8]APU '!$C$1070</f>
        <v>m3-km</v>
      </c>
      <c r="E21" s="213">
        <f>+E20*98</f>
        <v>1960</v>
      </c>
      <c r="F21" s="343"/>
      <c r="G21" s="215">
        <f t="shared" si="0"/>
        <v>0</v>
      </c>
    </row>
    <row r="22" spans="1:7" ht="17.25">
      <c r="A22" s="176"/>
      <c r="B22" s="326" t="str">
        <f>+'[8]APU '!$C$766</f>
        <v>402-2 (1)</v>
      </c>
      <c r="C22" s="211" t="str">
        <f>+'[8]APU '!$C$767</f>
        <v>Mejoramiento de la subrasante con suelo seleccionado</v>
      </c>
      <c r="D22" s="212" t="str">
        <f>+'[8]APU '!$C$768</f>
        <v>m3</v>
      </c>
      <c r="E22" s="213">
        <v>270</v>
      </c>
      <c r="F22" s="343"/>
      <c r="G22" s="215">
        <f t="shared" si="0"/>
        <v>0</v>
      </c>
    </row>
    <row r="23" spans="1:7" ht="17.25">
      <c r="A23" s="176"/>
      <c r="B23" s="326" t="str">
        <f>+'[8]APU '!$C$841</f>
        <v>403-1 a</v>
      </c>
      <c r="C23" s="211" t="str">
        <f>+'[8]APU '!$C$842</f>
        <v>Sub-base Clase 1</v>
      </c>
      <c r="D23" s="212" t="str">
        <f>+'[8]APU '!$C$843</f>
        <v>m3</v>
      </c>
      <c r="E23" s="213">
        <v>12</v>
      </c>
      <c r="F23" s="343"/>
      <c r="G23" s="215">
        <f t="shared" si="0"/>
        <v>0</v>
      </c>
    </row>
    <row r="24" spans="1:7" ht="17.25">
      <c r="A24" s="176"/>
      <c r="B24" s="326" t="str">
        <f>+'[8]APU '!$C$917</f>
        <v>404-1 a</v>
      </c>
      <c r="C24" s="211" t="str">
        <f>+'[8]APU '!$C$918</f>
        <v>Base, Clase 1</v>
      </c>
      <c r="D24" s="212" t="str">
        <f>+'[8]APU '!$C$919</f>
        <v>m3</v>
      </c>
      <c r="E24" s="213">
        <v>10</v>
      </c>
      <c r="F24" s="343"/>
      <c r="G24" s="215">
        <f t="shared" si="0"/>
        <v>0</v>
      </c>
    </row>
    <row r="25" spans="1:7" ht="17.25">
      <c r="A25" s="176"/>
      <c r="B25" s="326" t="str">
        <f>+'[8]APU '!$C$1068</f>
        <v>309-6(5)E</v>
      </c>
      <c r="C25" s="211" t="s">
        <v>427</v>
      </c>
      <c r="D25" s="212" t="str">
        <f>+'[8]APU '!$C$1070</f>
        <v>m3-km</v>
      </c>
      <c r="E25" s="213">
        <f>+E22*98</f>
        <v>26460</v>
      </c>
      <c r="F25" s="343"/>
      <c r="G25" s="215">
        <f t="shared" si="0"/>
        <v>0</v>
      </c>
    </row>
    <row r="26" spans="1:7" ht="17.25">
      <c r="A26" s="176"/>
      <c r="B26" s="326" t="str">
        <f>+'[8]APU '!$C$1143</f>
        <v>309-6(5)E</v>
      </c>
      <c r="C26" s="211" t="s">
        <v>428</v>
      </c>
      <c r="D26" s="212" t="str">
        <f>+'[8]APU '!$C$1145</f>
        <v>m3-km</v>
      </c>
      <c r="E26" s="213">
        <f>+E23*98</f>
        <v>1176</v>
      </c>
      <c r="F26" s="343"/>
      <c r="G26" s="215">
        <f t="shared" si="0"/>
        <v>0</v>
      </c>
    </row>
    <row r="27" spans="1:7" ht="17.25">
      <c r="A27" s="176"/>
      <c r="B27" s="326" t="str">
        <f>+'[8]APU '!$C$1218</f>
        <v>309-6(5)E</v>
      </c>
      <c r="C27" s="211" t="s">
        <v>429</v>
      </c>
      <c r="D27" s="212" t="str">
        <f>+'[8]APU '!$C$1220</f>
        <v>m3-km</v>
      </c>
      <c r="E27" s="213">
        <f>+E24*98</f>
        <v>980</v>
      </c>
      <c r="F27" s="343"/>
      <c r="G27" s="215">
        <f t="shared" si="0"/>
        <v>0</v>
      </c>
    </row>
    <row r="28" spans="1:7" ht="34.5">
      <c r="A28" s="176"/>
      <c r="B28" s="326" t="str">
        <f>+'[8]APU '!$C$3185</f>
        <v>405-8 (1)</v>
      </c>
      <c r="C28" s="211" t="str">
        <f>+'[8]APU '!$C$3186</f>
        <v>Pavimento de hormigón de cemento Portland, 4.5Mpa. (Planta)  (Manual) Incl. Curador superficial y acabado</v>
      </c>
      <c r="D28" s="212" t="str">
        <f>+'[8]APU '!$C$3187</f>
        <v>m3</v>
      </c>
      <c r="E28" s="213">
        <v>10</v>
      </c>
      <c r="F28" s="343"/>
      <c r="G28" s="215">
        <f t="shared" si="0"/>
        <v>0</v>
      </c>
    </row>
    <row r="29" spans="1:7" ht="39" customHeight="1">
      <c r="A29" s="176"/>
      <c r="B29" s="326" t="str">
        <f>+'[8]APU '!$C$3260</f>
        <v>309-6(4)E</v>
      </c>
      <c r="C29" s="211" t="s">
        <v>286</v>
      </c>
      <c r="D29" s="212" t="str">
        <f>+'[8]APU '!$C$3262</f>
        <v>m3-km</v>
      </c>
      <c r="E29" s="213">
        <f>+E28*114</f>
        <v>1140</v>
      </c>
      <c r="F29" s="214"/>
      <c r="G29" s="215">
        <f t="shared" si="0"/>
        <v>0</v>
      </c>
    </row>
    <row r="30" spans="1:7" ht="34.5">
      <c r="A30" s="176"/>
      <c r="B30" s="326" t="str">
        <f>+'[8]APU '!$C$3336</f>
        <v>405-8 (2)</v>
      </c>
      <c r="C30" s="211" t="str">
        <f>+'[8]APU '!$C$3337</f>
        <v>Acero de refuerzo en barras (pasadores acero liso D = 32 mm; corrugado, fy = 4200 kg/cm2)</v>
      </c>
      <c r="D30" s="212" t="str">
        <f>+'[8]APU '!$C$3338</f>
        <v>Kg</v>
      </c>
      <c r="E30" s="213">
        <v>130</v>
      </c>
      <c r="F30" s="343"/>
      <c r="G30" s="215">
        <f t="shared" si="0"/>
        <v>0</v>
      </c>
    </row>
    <row r="31" spans="1:7" ht="17.25">
      <c r="A31" s="176"/>
      <c r="B31" s="326" t="str">
        <f>+'[8]APU '!$C$3486</f>
        <v>405-8 (4)E</v>
      </c>
      <c r="C31" s="211" t="str">
        <f>+'[8]APU '!$C$3487</f>
        <v>Juntas simuladas (4 X 4.5), Longitudinales y transversales (Corte y sello)</v>
      </c>
      <c r="D31" s="212" t="str">
        <f>+'[8]APU '!$C$3488</f>
        <v>m</v>
      </c>
      <c r="E31" s="213">
        <v>40</v>
      </c>
      <c r="F31" s="343"/>
      <c r="G31" s="215">
        <f t="shared" si="0"/>
        <v>0</v>
      </c>
    </row>
    <row r="32" spans="1:7" ht="17.25">
      <c r="A32" s="176"/>
      <c r="B32" s="326" t="str">
        <f>+'[8]APU '!$C$7332</f>
        <v>307-3 (1)</v>
      </c>
      <c r="C32" s="211" t="str">
        <f>+'[8]APU '!$C$7333</f>
        <v>Excavación para cunetas y encauzamientos (Manual)</v>
      </c>
      <c r="D32" s="212" t="str">
        <f>+'[8]APU '!$C$7334</f>
        <v>m3</v>
      </c>
      <c r="E32" s="213">
        <v>10</v>
      </c>
      <c r="F32" s="343"/>
      <c r="G32" s="215"/>
    </row>
    <row r="33" spans="1:7" ht="34.5">
      <c r="A33" s="176"/>
      <c r="B33" s="326" t="str">
        <f>+'[8]APU '!$C$7483</f>
        <v>511-1 (4)d</v>
      </c>
      <c r="C33" s="211" t="str">
        <f>+'[8]APU '!$C$7484</f>
        <v>Revestimiento de Hormigón Simple, f'c=210 kg/cm2 (Bordillos Cunetas, parterre  y canales)</v>
      </c>
      <c r="D33" s="212" t="str">
        <f>+'[8]APU '!$C$7485</f>
        <v>m3</v>
      </c>
      <c r="E33" s="213">
        <v>8</v>
      </c>
      <c r="F33" s="343"/>
      <c r="G33" s="215">
        <f t="shared" si="0"/>
        <v>0</v>
      </c>
    </row>
    <row r="34" spans="1:7" ht="17.25">
      <c r="A34" s="176"/>
      <c r="B34" s="326" t="str">
        <f>+'[8]APU '!$C$6426</f>
        <v>307-2 (1)</v>
      </c>
      <c r="C34" s="211" t="str">
        <f>+'[8]APU '!$C$6427</f>
        <v>Excavación y relleno para estructuras</v>
      </c>
      <c r="D34" s="212" t="str">
        <f>+'[8]APU '!$C$6428</f>
        <v>m3</v>
      </c>
      <c r="E34" s="213">
        <v>176</v>
      </c>
      <c r="F34" s="343"/>
      <c r="G34" s="215">
        <f t="shared" si="0"/>
        <v>0</v>
      </c>
    </row>
    <row r="35" spans="1:7" ht="17.25">
      <c r="A35" s="176"/>
      <c r="B35" s="326" t="str">
        <f>+'[8]APU '!$C$7633</f>
        <v>508 (3) a</v>
      </c>
      <c r="C35" s="211" t="str">
        <f>+'[8]APU '!$C$7634</f>
        <v>Gaviones</v>
      </c>
      <c r="D35" s="212" t="str">
        <f>+'[8]APU '!$C$7635</f>
        <v>m3</v>
      </c>
      <c r="E35" s="213">
        <v>240</v>
      </c>
      <c r="F35" s="381"/>
      <c r="G35" s="215">
        <f t="shared" si="0"/>
        <v>0</v>
      </c>
    </row>
    <row r="36" spans="1:7" ht="34.5">
      <c r="A36" s="176"/>
      <c r="B36" s="326" t="str">
        <f>+'[8]APU '!$C$7709</f>
        <v>309-6(8)E</v>
      </c>
      <c r="C36" s="211" t="s">
        <v>287</v>
      </c>
      <c r="D36" s="212" t="str">
        <f>+'[8]APU '!$C$7711</f>
        <v>m3-km</v>
      </c>
      <c r="E36" s="213">
        <f>+E35*98</f>
        <v>23520</v>
      </c>
      <c r="F36" s="343"/>
      <c r="G36" s="215">
        <f t="shared" si="0"/>
        <v>0</v>
      </c>
    </row>
    <row r="37" spans="1:7" ht="17.25">
      <c r="A37" s="176"/>
      <c r="B37" s="326" t="str">
        <f>+'[8]APU '!$C$7784</f>
        <v>402-7 (2)</v>
      </c>
      <c r="C37" s="211" t="str">
        <f>+'[8]APU '!$C$7785</f>
        <v>Geotextil (separador), 2000 NT</v>
      </c>
      <c r="D37" s="212" t="s">
        <v>28</v>
      </c>
      <c r="E37" s="213">
        <v>200</v>
      </c>
      <c r="F37" s="343"/>
      <c r="G37" s="215">
        <f t="shared" si="0"/>
        <v>0</v>
      </c>
    </row>
    <row r="38" spans="1:7" ht="34.5">
      <c r="A38" s="176"/>
      <c r="B38" s="326" t="str">
        <f>+'[8]APU '!$C$8165</f>
        <v>508 - (2) a</v>
      </c>
      <c r="C38" s="211" t="str">
        <f>+'[8]APU '!$C$8166</f>
        <v>Mampostería de piedra molón (Enrocado  (Hormigón Simple 40% + Piedra enrocado 60%)</v>
      </c>
      <c r="D38" s="212" t="str">
        <f>+'[8]APU '!$C$8167</f>
        <v>m3</v>
      </c>
      <c r="E38" s="213">
        <v>15</v>
      </c>
      <c r="F38" s="343"/>
      <c r="G38" s="215">
        <f t="shared" si="0"/>
        <v>0</v>
      </c>
    </row>
    <row r="39" spans="1:7" ht="17.25">
      <c r="A39" s="176"/>
      <c r="B39" s="326" t="str">
        <f>+'[8]APU '!$C$8240</f>
        <v>309-6(5)E</v>
      </c>
      <c r="C39" s="211" t="s">
        <v>288</v>
      </c>
      <c r="D39" s="212" t="str">
        <f>+'[8]APU '!$C$8242</f>
        <v>m3-km</v>
      </c>
      <c r="E39" s="213">
        <f>+E38*0.6*98</f>
        <v>882</v>
      </c>
      <c r="F39" s="214"/>
      <c r="G39" s="215">
        <f t="shared" si="0"/>
        <v>0</v>
      </c>
    </row>
    <row r="40" spans="1:7" ht="34.5">
      <c r="A40" s="176"/>
      <c r="B40" s="326" t="s">
        <v>67</v>
      </c>
      <c r="C40" s="211" t="s">
        <v>68</v>
      </c>
      <c r="D40" s="212" t="s">
        <v>6</v>
      </c>
      <c r="E40" s="213">
        <f>+E16+E17+E32+E34*0.3</f>
        <v>452.8</v>
      </c>
      <c r="F40" s="214"/>
      <c r="G40" s="215">
        <f t="shared" si="0"/>
        <v>0</v>
      </c>
    </row>
    <row r="41" spans="1:7" ht="34.5">
      <c r="A41" s="176"/>
      <c r="B41" s="326" t="s">
        <v>398</v>
      </c>
      <c r="C41" s="211" t="s">
        <v>391</v>
      </c>
      <c r="D41" s="212" t="s">
        <v>62</v>
      </c>
      <c r="E41" s="213">
        <f>+(E16+E32+E34*0.3)*5</f>
        <v>2214</v>
      </c>
      <c r="F41" s="343"/>
      <c r="G41" s="215">
        <f t="shared" si="0"/>
        <v>0</v>
      </c>
    </row>
    <row r="42" spans="1:7" s="182" customFormat="1" ht="9.75" customHeight="1" thickBot="1">
      <c r="A42" s="259"/>
      <c r="B42" s="187"/>
      <c r="C42" s="188"/>
      <c r="D42" s="189"/>
      <c r="E42" s="190"/>
      <c r="F42" s="248"/>
      <c r="G42" s="249">
        <v>0</v>
      </c>
    </row>
    <row r="43" spans="1:7" ht="19.5" thickBot="1">
      <c r="A43" s="193"/>
      <c r="B43" s="194"/>
      <c r="C43" s="195"/>
      <c r="D43" s="196"/>
      <c r="E43" s="197"/>
      <c r="F43" s="255" t="s">
        <v>104</v>
      </c>
      <c r="G43" s="392"/>
    </row>
    <row r="44" spans="1:7" ht="20.25">
      <c r="A44" s="194"/>
      <c r="B44" s="201"/>
      <c r="C44" s="202"/>
      <c r="D44" s="202"/>
      <c r="E44" s="202"/>
      <c r="F44" s="203"/>
      <c r="G44" s="203"/>
    </row>
    <row r="45" spans="1:7" ht="9" customHeight="1">
      <c r="A45" s="194"/>
      <c r="B45" s="202"/>
      <c r="C45" s="202"/>
      <c r="D45" s="202"/>
      <c r="E45" s="202"/>
      <c r="F45" s="203"/>
      <c r="G45" s="203"/>
    </row>
    <row r="46" spans="1:7" ht="17.25" customHeight="1">
      <c r="A46" s="194"/>
      <c r="B46" s="439"/>
      <c r="C46" s="439"/>
      <c r="D46" s="439"/>
      <c r="E46" s="439"/>
      <c r="F46" s="439"/>
      <c r="G46" s="439"/>
    </row>
    <row r="47" spans="1:7" ht="17.25">
      <c r="A47" s="194"/>
      <c r="B47" s="194"/>
      <c r="C47" s="204"/>
      <c r="D47" s="205"/>
      <c r="E47" s="206"/>
      <c r="F47" s="206"/>
      <c r="G47" s="198"/>
    </row>
    <row r="48" spans="1:7" ht="17.25">
      <c r="A48" s="194"/>
      <c r="B48" s="194"/>
      <c r="D48" s="196"/>
      <c r="E48" s="169"/>
      <c r="F48" s="169"/>
      <c r="G48" s="207"/>
    </row>
    <row r="49" spans="1:7" ht="17.25">
      <c r="A49" s="194"/>
      <c r="B49" s="194"/>
      <c r="C49" s="195"/>
      <c r="D49" s="196"/>
      <c r="E49" s="169"/>
      <c r="F49" s="169"/>
      <c r="G49" s="208"/>
    </row>
    <row r="50" spans="1:7" ht="17.25">
      <c r="A50" s="194"/>
      <c r="B50" s="194"/>
      <c r="D50" s="196"/>
      <c r="E50" s="169"/>
      <c r="F50" s="169"/>
      <c r="G50" s="207"/>
    </row>
    <row r="53" ht="16.5">
      <c r="C53" s="195"/>
    </row>
    <row r="54" spans="3:6" ht="16.5">
      <c r="C54" s="196"/>
      <c r="D54" s="430"/>
      <c r="E54" s="430"/>
      <c r="F54" s="430"/>
    </row>
    <row r="55" spans="3:6" ht="16.5">
      <c r="C55" s="209"/>
      <c r="D55" s="431"/>
      <c r="E55" s="431"/>
      <c r="F55" s="431"/>
    </row>
    <row r="56" spans="3:6" ht="16.5">
      <c r="C56" s="209"/>
      <c r="D56" s="431"/>
      <c r="E56" s="431"/>
      <c r="F56" s="431"/>
    </row>
    <row r="58" ht="17.25" customHeight="1">
      <c r="G58" s="198"/>
    </row>
  </sheetData>
  <sheetProtection/>
  <mergeCells count="9">
    <mergeCell ref="B46:G46"/>
    <mergeCell ref="D54:F54"/>
    <mergeCell ref="D55:F55"/>
    <mergeCell ref="D56:F56"/>
    <mergeCell ref="B1:G1"/>
    <mergeCell ref="A8:B8"/>
    <mergeCell ref="B10:G11"/>
    <mergeCell ref="C3:G3"/>
    <mergeCell ref="C4:G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&amp;L
&amp;C
&amp;R&amp;G
</oddHeader>
    <oddFooter>&amp;C&amp;G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G41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3.8515625" style="157" customWidth="1"/>
    <col min="2" max="2" width="18.7109375" style="157" customWidth="1"/>
    <col min="3" max="3" width="97.7109375" style="157" customWidth="1"/>
    <col min="4" max="4" width="10.140625" style="157" customWidth="1"/>
    <col min="5" max="5" width="21.140625" style="157" customWidth="1"/>
    <col min="6" max="6" width="22.421875" style="157" customWidth="1"/>
    <col min="7" max="7" width="20.140625" style="157" customWidth="1"/>
    <col min="8" max="11" width="11.421875" style="157" customWidth="1"/>
    <col min="12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289</v>
      </c>
      <c r="D15" s="179"/>
      <c r="E15" s="180"/>
      <c r="F15" s="180"/>
      <c r="G15" s="181"/>
    </row>
    <row r="16" spans="1:7" ht="17.25">
      <c r="A16" s="176"/>
      <c r="B16" s="326" t="str">
        <f>+'[8]APU '!$C$84</f>
        <v>303-2 (1)</v>
      </c>
      <c r="C16" s="211" t="str">
        <f>+'[8]APU '!$C$85</f>
        <v>Excavación sin clasificación</v>
      </c>
      <c r="D16" s="212" t="str">
        <f>+'[8]APU '!$C$86</f>
        <v>m3</v>
      </c>
      <c r="E16" s="213">
        <v>50</v>
      </c>
      <c r="F16" s="343"/>
      <c r="G16" s="215">
        <f>+ROUND(E16*F16,2)</f>
        <v>0</v>
      </c>
    </row>
    <row r="17" spans="1:7" ht="17.25">
      <c r="A17" s="176"/>
      <c r="B17" s="326" t="str">
        <f>+'[8]APU '!$C$766</f>
        <v>402-2 (1)</v>
      </c>
      <c r="C17" s="211" t="str">
        <f>+'[8]APU '!$C$767</f>
        <v>Mejoramiento de la subrasante con suelo seleccionado</v>
      </c>
      <c r="D17" s="212" t="str">
        <f>+'[8]APU '!$C$768</f>
        <v>m3</v>
      </c>
      <c r="E17" s="213">
        <v>50</v>
      </c>
      <c r="F17" s="343"/>
      <c r="G17" s="215">
        <f aca="true" t="shared" si="0" ref="G17:G24">+ROUND(E17*F17,2)</f>
        <v>0</v>
      </c>
    </row>
    <row r="18" spans="1:7" ht="17.25">
      <c r="A18" s="176"/>
      <c r="B18" s="210" t="str">
        <f>+'[8]APU '!$C$1068</f>
        <v>309-6(5)E</v>
      </c>
      <c r="C18" s="211" t="s">
        <v>427</v>
      </c>
      <c r="D18" s="212" t="str">
        <f>+'[8]APU '!$C$1070</f>
        <v>m3-km</v>
      </c>
      <c r="E18" s="213">
        <f>+E17*98</f>
        <v>4900</v>
      </c>
      <c r="F18" s="343"/>
      <c r="G18" s="215">
        <f t="shared" si="0"/>
        <v>0</v>
      </c>
    </row>
    <row r="19" spans="1:7" ht="17.25">
      <c r="A19" s="176"/>
      <c r="B19" s="326" t="str">
        <f>+'[8]APU '!$C$7332</f>
        <v>307-3 (1)</v>
      </c>
      <c r="C19" s="211" t="str">
        <f>+'[8]APU '!$C$7333</f>
        <v>Excavación para cunetas y encauzamientos (Manual)</v>
      </c>
      <c r="D19" s="212" t="str">
        <f>+'[8]APU '!$C$7334</f>
        <v>m3</v>
      </c>
      <c r="E19" s="213">
        <v>7</v>
      </c>
      <c r="F19" s="343"/>
      <c r="G19" s="215">
        <f t="shared" si="0"/>
        <v>0</v>
      </c>
    </row>
    <row r="20" spans="1:7" ht="19.5" customHeight="1">
      <c r="A20" s="176"/>
      <c r="B20" s="326" t="str">
        <f>+'[8]APU '!$C$7483</f>
        <v>511-1 (4)d</v>
      </c>
      <c r="C20" s="211" t="str">
        <f>+'[8]APU '!$C$7484</f>
        <v>Revestimiento de Hormigón Simple, f'c=210 kg/cm2 (Bordillos Cunetas, parterre  y canales)</v>
      </c>
      <c r="D20" s="212" t="str">
        <f>+'[8]APU '!$C$7485</f>
        <v>m3</v>
      </c>
      <c r="E20" s="213">
        <v>4</v>
      </c>
      <c r="F20" s="343"/>
      <c r="G20" s="215">
        <f t="shared" si="0"/>
        <v>0</v>
      </c>
    </row>
    <row r="21" spans="1:7" ht="17.25">
      <c r="A21" s="176"/>
      <c r="B21" s="326" t="str">
        <f>+'[8]APU '!$C$8165</f>
        <v>508 - (2) a</v>
      </c>
      <c r="C21" s="211" t="str">
        <f>+'[8]APU '!$C$8166</f>
        <v>Mampostería de piedra molón (Enrocado  (Hormigón Simple 40% + Piedra enrocado 60%)</v>
      </c>
      <c r="D21" s="212" t="str">
        <f>+'[8]APU '!$C$8167</f>
        <v>m3</v>
      </c>
      <c r="E21" s="213">
        <v>15</v>
      </c>
      <c r="F21" s="343"/>
      <c r="G21" s="215">
        <f t="shared" si="0"/>
        <v>0</v>
      </c>
    </row>
    <row r="22" spans="1:7" ht="17.25">
      <c r="A22" s="176"/>
      <c r="B22" s="210" t="str">
        <f>+'[8]APU '!$C$8240</f>
        <v>309-6(5)E</v>
      </c>
      <c r="C22" s="211" t="s">
        <v>288</v>
      </c>
      <c r="D22" s="212" t="str">
        <f>+'[8]APU '!$C$8242</f>
        <v>m3-km</v>
      </c>
      <c r="E22" s="213">
        <f>+E21*98*0.6</f>
        <v>882</v>
      </c>
      <c r="F22" s="214"/>
      <c r="G22" s="215">
        <f t="shared" si="0"/>
        <v>0</v>
      </c>
    </row>
    <row r="23" spans="1:7" ht="17.25">
      <c r="A23" s="176"/>
      <c r="B23" s="326" t="s">
        <v>67</v>
      </c>
      <c r="C23" s="211" t="s">
        <v>68</v>
      </c>
      <c r="D23" s="212" t="s">
        <v>6</v>
      </c>
      <c r="E23" s="213">
        <f>+E16+E19</f>
        <v>57</v>
      </c>
      <c r="F23" s="214"/>
      <c r="G23" s="215">
        <f t="shared" si="0"/>
        <v>0</v>
      </c>
    </row>
    <row r="24" spans="1:7" ht="34.5">
      <c r="A24" s="176"/>
      <c r="B24" s="326" t="s">
        <v>398</v>
      </c>
      <c r="C24" s="211" t="s">
        <v>391</v>
      </c>
      <c r="D24" s="212" t="s">
        <v>62</v>
      </c>
      <c r="E24" s="213">
        <f>+E23*5</f>
        <v>285</v>
      </c>
      <c r="F24" s="343"/>
      <c r="G24" s="215">
        <f t="shared" si="0"/>
        <v>0</v>
      </c>
    </row>
    <row r="25" spans="1:7" s="182" customFormat="1" ht="9.75" customHeight="1" thickBot="1">
      <c r="A25" s="259"/>
      <c r="B25" s="187"/>
      <c r="C25" s="188"/>
      <c r="D25" s="189"/>
      <c r="E25" s="190"/>
      <c r="F25" s="248"/>
      <c r="G25" s="249">
        <v>0</v>
      </c>
    </row>
    <row r="26" spans="1:7" ht="19.5" thickBot="1">
      <c r="A26" s="193"/>
      <c r="B26" s="194"/>
      <c r="C26" s="195"/>
      <c r="D26" s="196"/>
      <c r="E26" s="197"/>
      <c r="F26" s="383" t="s">
        <v>104</v>
      </c>
      <c r="G26" s="390"/>
    </row>
    <row r="27" spans="1:7" ht="20.25">
      <c r="A27" s="194"/>
      <c r="B27" s="201"/>
      <c r="C27" s="202"/>
      <c r="D27" s="202"/>
      <c r="E27" s="202"/>
      <c r="F27" s="203"/>
      <c r="G27" s="203"/>
    </row>
    <row r="28" spans="1:7" ht="9" customHeight="1">
      <c r="A28" s="194"/>
      <c r="B28" s="202"/>
      <c r="C28" s="202"/>
      <c r="D28" s="202"/>
      <c r="E28" s="202"/>
      <c r="F28" s="203"/>
      <c r="G28" s="203"/>
    </row>
    <row r="29" spans="1:7" ht="17.25" customHeight="1">
      <c r="A29" s="194"/>
      <c r="B29" s="439"/>
      <c r="C29" s="439"/>
      <c r="D29" s="439"/>
      <c r="E29" s="439"/>
      <c r="F29" s="439"/>
      <c r="G29" s="439"/>
    </row>
    <row r="30" spans="1:7" ht="17.25">
      <c r="A30" s="194"/>
      <c r="B30" s="194"/>
      <c r="C30" s="204"/>
      <c r="D30" s="205"/>
      <c r="E30" s="206"/>
      <c r="F30" s="206"/>
      <c r="G30" s="198"/>
    </row>
    <row r="31" spans="1:7" ht="17.25">
      <c r="A31" s="194"/>
      <c r="B31" s="194"/>
      <c r="D31" s="196"/>
      <c r="E31" s="169"/>
      <c r="F31" s="169"/>
      <c r="G31" s="207"/>
    </row>
    <row r="32" spans="1:7" ht="17.25">
      <c r="A32" s="194"/>
      <c r="B32" s="194"/>
      <c r="C32" s="195"/>
      <c r="D32" s="196"/>
      <c r="E32" s="169"/>
      <c r="F32" s="169"/>
      <c r="G32" s="208"/>
    </row>
    <row r="33" spans="1:7" ht="17.25">
      <c r="A33" s="194"/>
      <c r="B33" s="194"/>
      <c r="D33" s="196"/>
      <c r="E33" s="169"/>
      <c r="F33" s="169"/>
      <c r="G33" s="207"/>
    </row>
    <row r="36" ht="16.5">
      <c r="C36" s="195"/>
    </row>
    <row r="37" spans="3:6" ht="16.5">
      <c r="C37" s="196"/>
      <c r="D37" s="430"/>
      <c r="E37" s="430"/>
      <c r="F37" s="430"/>
    </row>
    <row r="38" spans="3:6" ht="16.5">
      <c r="C38" s="209"/>
      <c r="D38" s="431"/>
      <c r="E38" s="431"/>
      <c r="F38" s="431"/>
    </row>
    <row r="39" spans="3:6" ht="16.5">
      <c r="C39" s="209"/>
      <c r="D39" s="431"/>
      <c r="E39" s="431"/>
      <c r="F39" s="431"/>
    </row>
    <row r="41" ht="17.25" customHeight="1">
      <c r="G41" s="198"/>
    </row>
  </sheetData>
  <sheetProtection/>
  <mergeCells count="9">
    <mergeCell ref="B29:G29"/>
    <mergeCell ref="D37:F37"/>
    <mergeCell ref="D38:F38"/>
    <mergeCell ref="D39:F39"/>
    <mergeCell ref="B1:G1"/>
    <mergeCell ref="A8:B8"/>
    <mergeCell ref="B10:G11"/>
    <mergeCell ref="C3:G3"/>
    <mergeCell ref="C4:G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&amp;L
&amp;C
&amp;R&amp;G
</oddHeader>
    <oddFooter>&amp;C&amp;G</oddFoot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6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2.8515625" style="157" customWidth="1"/>
    <col min="2" max="2" width="18.7109375" style="157" customWidth="1"/>
    <col min="3" max="3" width="85.421875" style="157" customWidth="1"/>
    <col min="4" max="4" width="10.140625" style="157" customWidth="1"/>
    <col min="5" max="5" width="18.140625" style="157" customWidth="1"/>
    <col min="6" max="6" width="17.140625" style="157" customWidth="1"/>
    <col min="7" max="7" width="22.421875" style="157" customWidth="1"/>
    <col min="8" max="9" width="11.421875" style="157" customWidth="1"/>
    <col min="10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290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60</v>
      </c>
      <c r="F16" s="343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150</v>
      </c>
      <c r="F17" s="343"/>
      <c r="G17" s="215">
        <f aca="true" t="shared" si="0" ref="G17:G39">+ROUND(E17*F17,2)</f>
        <v>0</v>
      </c>
    </row>
    <row r="18" spans="1:7" ht="17.25">
      <c r="A18" s="176"/>
      <c r="B18" s="326" t="str">
        <f>+'[8]APU '!$C$539</f>
        <v>304-1 (2)</v>
      </c>
      <c r="C18" s="211" t="str">
        <f>+'[8]APU '!$C$540</f>
        <v>Material de préstamo importado</v>
      </c>
      <c r="D18" s="212" t="str">
        <f>+'[8]APU '!$C$541</f>
        <v>m3</v>
      </c>
      <c r="E18" s="213">
        <v>120</v>
      </c>
      <c r="F18" s="343"/>
      <c r="G18" s="215">
        <f t="shared" si="0"/>
        <v>0</v>
      </c>
    </row>
    <row r="19" spans="1:7" ht="34.5">
      <c r="A19" s="176"/>
      <c r="B19" s="210" t="str">
        <f>+'[8]APU '!$C$614</f>
        <v>309-4(2)</v>
      </c>
      <c r="C19" s="211" t="s">
        <v>281</v>
      </c>
      <c r="D19" s="212" t="str">
        <f>+'[8]APU '!$C$616</f>
        <v>m3-km</v>
      </c>
      <c r="E19" s="213">
        <f>+E18*10</f>
        <v>1200</v>
      </c>
      <c r="F19" s="381"/>
      <c r="G19" s="215">
        <f t="shared" si="0"/>
        <v>0</v>
      </c>
    </row>
    <row r="20" spans="1:7" ht="17.25">
      <c r="A20" s="176"/>
      <c r="B20" s="326" t="str">
        <f>+'[8]APU '!$C$992</f>
        <v>402-4 (1)</v>
      </c>
      <c r="C20" s="211" t="str">
        <f>+'[8]APU '!$C$993</f>
        <v>Estabilización con material Pétreo (Pedraplen (Piedra bola 25-30cm))</v>
      </c>
      <c r="D20" s="212" t="str">
        <f>+'[8]APU '!$C$994</f>
        <v>m3</v>
      </c>
      <c r="E20" s="213">
        <v>80</v>
      </c>
      <c r="F20" s="343"/>
      <c r="G20" s="215">
        <f t="shared" si="0"/>
        <v>0</v>
      </c>
    </row>
    <row r="21" spans="1:7" ht="34.5">
      <c r="A21" s="176"/>
      <c r="B21" s="326" t="str">
        <f>+'[8]APU '!$C$1068</f>
        <v>309-6(5)E</v>
      </c>
      <c r="C21" s="211" t="s">
        <v>285</v>
      </c>
      <c r="D21" s="212" t="str">
        <f>+'[8]APU '!$C$1070</f>
        <v>m3-km</v>
      </c>
      <c r="E21" s="213">
        <f>+E20*98</f>
        <v>7840</v>
      </c>
      <c r="F21" s="343"/>
      <c r="G21" s="215">
        <f t="shared" si="0"/>
        <v>0</v>
      </c>
    </row>
    <row r="22" spans="1:7" ht="17.25">
      <c r="A22" s="176"/>
      <c r="B22" s="326" t="str">
        <f>+'[8]APU '!$C$766</f>
        <v>402-2 (1)</v>
      </c>
      <c r="C22" s="211" t="str">
        <f>+'[8]APU '!$C$767</f>
        <v>Mejoramiento de la subrasante con suelo seleccionado</v>
      </c>
      <c r="D22" s="212" t="str">
        <f>+'[8]APU '!$C$768</f>
        <v>m3</v>
      </c>
      <c r="E22" s="213">
        <v>70</v>
      </c>
      <c r="F22" s="343"/>
      <c r="G22" s="215">
        <f t="shared" si="0"/>
        <v>0</v>
      </c>
    </row>
    <row r="23" spans="1:7" ht="17.25">
      <c r="A23" s="176"/>
      <c r="B23" s="326" t="str">
        <f>+'[8]APU '!$C$841</f>
        <v>403-1 a</v>
      </c>
      <c r="C23" s="211" t="str">
        <f>+'[8]APU '!$C$842</f>
        <v>Sub-base Clase 1</v>
      </c>
      <c r="D23" s="212" t="str">
        <f>+'[8]APU '!$C$843</f>
        <v>m3</v>
      </c>
      <c r="E23" s="213">
        <v>50</v>
      </c>
      <c r="F23" s="343"/>
      <c r="G23" s="215">
        <f t="shared" si="0"/>
        <v>0</v>
      </c>
    </row>
    <row r="24" spans="1:7" ht="17.25">
      <c r="A24" s="176"/>
      <c r="B24" s="326" t="str">
        <f>+'[8]APU '!$C$917</f>
        <v>404-1 a</v>
      </c>
      <c r="C24" s="211" t="str">
        <f>+'[8]APU '!$C$918</f>
        <v>Base, Clase 1</v>
      </c>
      <c r="D24" s="212" t="str">
        <f>+'[8]APU '!$C$919</f>
        <v>m3</v>
      </c>
      <c r="E24" s="213">
        <v>40</v>
      </c>
      <c r="F24" s="343"/>
      <c r="G24" s="215">
        <f t="shared" si="0"/>
        <v>0</v>
      </c>
    </row>
    <row r="25" spans="1:7" ht="17.25">
      <c r="A25" s="176"/>
      <c r="B25" s="210" t="str">
        <f>+'[8]APU '!$C$1068</f>
        <v>309-6(5)E</v>
      </c>
      <c r="C25" s="211" t="s">
        <v>427</v>
      </c>
      <c r="D25" s="212" t="str">
        <f>+'[8]APU '!$C$1070</f>
        <v>m3-km</v>
      </c>
      <c r="E25" s="213">
        <f>+E22*98</f>
        <v>6860</v>
      </c>
      <c r="F25" s="343"/>
      <c r="G25" s="215">
        <f t="shared" si="0"/>
        <v>0</v>
      </c>
    </row>
    <row r="26" spans="1:7" ht="17.25">
      <c r="A26" s="176"/>
      <c r="B26" s="210" t="str">
        <f>+'[8]APU '!$C$1143</f>
        <v>309-6(5)E</v>
      </c>
      <c r="C26" s="211" t="s">
        <v>428</v>
      </c>
      <c r="D26" s="212" t="str">
        <f>+'[8]APU '!$C$1145</f>
        <v>m3-km</v>
      </c>
      <c r="E26" s="213">
        <f>+E23*98</f>
        <v>4900</v>
      </c>
      <c r="F26" s="343"/>
      <c r="G26" s="215">
        <f t="shared" si="0"/>
        <v>0</v>
      </c>
    </row>
    <row r="27" spans="1:7" ht="17.25">
      <c r="A27" s="176"/>
      <c r="B27" s="210" t="str">
        <f>+'[8]APU '!$C$1218</f>
        <v>309-6(5)E</v>
      </c>
      <c r="C27" s="211" t="s">
        <v>429</v>
      </c>
      <c r="D27" s="212" t="str">
        <f>+'[8]APU '!$C$1220</f>
        <v>m3-km</v>
      </c>
      <c r="E27" s="213">
        <f>+E24*98</f>
        <v>3920</v>
      </c>
      <c r="F27" s="343"/>
      <c r="G27" s="215">
        <f t="shared" si="0"/>
        <v>0</v>
      </c>
    </row>
    <row r="28" spans="1:7" ht="34.5">
      <c r="A28" s="176"/>
      <c r="B28" s="210" t="str">
        <f>+'[8]APU '!$C$3185</f>
        <v>405-8 (1)</v>
      </c>
      <c r="C28" s="211" t="str">
        <f>+'[8]APU '!$C$3186</f>
        <v>Pavimento de hormigón de cemento Portland, 4.5Mpa. (Planta)  (Manual) Incl. Curador superficial y acabado</v>
      </c>
      <c r="D28" s="212" t="str">
        <f>+'[8]APU '!$C$3187</f>
        <v>m3</v>
      </c>
      <c r="E28" s="213">
        <v>60</v>
      </c>
      <c r="F28" s="343"/>
      <c r="G28" s="215">
        <f t="shared" si="0"/>
        <v>0</v>
      </c>
    </row>
    <row r="29" spans="1:7" ht="39.75" customHeight="1">
      <c r="A29" s="176"/>
      <c r="B29" s="210" t="str">
        <f>+'[8]APU '!$C$3260</f>
        <v>309-6(4)E</v>
      </c>
      <c r="C29" s="211" t="s">
        <v>286</v>
      </c>
      <c r="D29" s="212" t="str">
        <f>+'[8]APU '!$C$3262</f>
        <v>m3-km</v>
      </c>
      <c r="E29" s="213">
        <f>+E28*114</f>
        <v>6840</v>
      </c>
      <c r="F29" s="214"/>
      <c r="G29" s="215">
        <f t="shared" si="0"/>
        <v>0</v>
      </c>
    </row>
    <row r="30" spans="1:7" ht="34.5">
      <c r="A30" s="176"/>
      <c r="B30" s="210" t="str">
        <f>+'[8]APU '!$C$3336</f>
        <v>405-8 (2)</v>
      </c>
      <c r="C30" s="211" t="str">
        <f>+'[8]APU '!$C$3337</f>
        <v>Acero de refuerzo en barras (pasadores acero liso D = 32 mm; corrugado, fy = 4200 kg/cm2)</v>
      </c>
      <c r="D30" s="212" t="str">
        <f>+'[8]APU '!$C$3338</f>
        <v>Kg</v>
      </c>
      <c r="E30" s="213">
        <v>604</v>
      </c>
      <c r="F30" s="343"/>
      <c r="G30" s="215">
        <f t="shared" si="0"/>
        <v>0</v>
      </c>
    </row>
    <row r="31" spans="1:7" ht="17.25">
      <c r="A31" s="176"/>
      <c r="B31" s="210" t="str">
        <f>+'[8]APU '!$C$3486</f>
        <v>405-8 (4)E</v>
      </c>
      <c r="C31" s="211" t="str">
        <f>+'[8]APU '!$C$3487</f>
        <v>Juntas simuladas (4 X 4.5), Longitudinales y transversales (Corte y sello)</v>
      </c>
      <c r="D31" s="212" t="str">
        <f>+'[8]APU '!$C$3488</f>
        <v>m</v>
      </c>
      <c r="E31" s="213">
        <v>200</v>
      </c>
      <c r="F31" s="343"/>
      <c r="G31" s="215">
        <f t="shared" si="0"/>
        <v>0</v>
      </c>
    </row>
    <row r="32" spans="1:7" ht="17.25">
      <c r="A32" s="176"/>
      <c r="B32" s="210" t="str">
        <f>+'[8]APU '!$C$6426</f>
        <v>307-2 (1)</v>
      </c>
      <c r="C32" s="211" t="str">
        <f>+'[8]APU '!$C$6427</f>
        <v>Excavación y relleno para estructuras</v>
      </c>
      <c r="D32" s="212" t="str">
        <f>+'[8]APU '!$C$6428</f>
        <v>m3</v>
      </c>
      <c r="E32" s="213">
        <v>96</v>
      </c>
      <c r="F32" s="343"/>
      <c r="G32" s="215">
        <f t="shared" si="0"/>
        <v>0</v>
      </c>
    </row>
    <row r="33" spans="1:7" ht="17.25">
      <c r="A33" s="176"/>
      <c r="B33" s="210" t="str">
        <f>+'[8]APU '!$C$7633</f>
        <v>508 (3) a</v>
      </c>
      <c r="C33" s="211" t="str">
        <f>+'[8]APU '!$C$7634</f>
        <v>Gaviones</v>
      </c>
      <c r="D33" s="212" t="str">
        <f>+'[8]APU '!$C$7635</f>
        <v>m3</v>
      </c>
      <c r="E33" s="213">
        <v>120</v>
      </c>
      <c r="F33" s="343"/>
      <c r="G33" s="215">
        <f t="shared" si="0"/>
        <v>0</v>
      </c>
    </row>
    <row r="34" spans="1:7" ht="17.25">
      <c r="A34" s="176"/>
      <c r="B34" s="210" t="str">
        <f>+'[8]APU '!$C$7709</f>
        <v>309-6(8)E</v>
      </c>
      <c r="C34" s="211" t="s">
        <v>287</v>
      </c>
      <c r="D34" s="212" t="str">
        <f>+'[8]APU '!$C$7711</f>
        <v>m3-km</v>
      </c>
      <c r="E34" s="213">
        <f>+E33*98</f>
        <v>11760</v>
      </c>
      <c r="F34" s="343"/>
      <c r="G34" s="215">
        <f t="shared" si="0"/>
        <v>0</v>
      </c>
    </row>
    <row r="35" spans="1:7" ht="17.25">
      <c r="A35" s="176"/>
      <c r="B35" s="210" t="str">
        <f>+'[8]APU '!$C$7332</f>
        <v>307-3 (1)</v>
      </c>
      <c r="C35" s="211" t="str">
        <f>+'[8]APU '!$C$7333</f>
        <v>Excavación para cunetas y encauzamientos (Manual)</v>
      </c>
      <c r="D35" s="212" t="str">
        <f>+'[8]APU '!$C$7334</f>
        <v>m3</v>
      </c>
      <c r="E35" s="213">
        <v>15</v>
      </c>
      <c r="F35" s="343"/>
      <c r="G35" s="215">
        <f t="shared" si="0"/>
        <v>0</v>
      </c>
    </row>
    <row r="36" spans="1:7" ht="26.25" customHeight="1">
      <c r="A36" s="176"/>
      <c r="B36" s="210" t="str">
        <f>+'[8]APU '!$C$7483</f>
        <v>511-1 (4)d</v>
      </c>
      <c r="C36" s="211" t="str">
        <f>+'[8]APU '!$C$7484</f>
        <v>Revestimiento de Hormigón Simple, f'c=210 kg/cm2 (Bordillos Cunetas, parterre  y canales)</v>
      </c>
      <c r="D36" s="212" t="str">
        <f>+'[8]APU '!$C$7485</f>
        <v>m3</v>
      </c>
      <c r="E36" s="213">
        <v>10</v>
      </c>
      <c r="F36" s="343"/>
      <c r="G36" s="215">
        <f t="shared" si="0"/>
        <v>0</v>
      </c>
    </row>
    <row r="37" spans="1:7" ht="17.25">
      <c r="A37" s="176"/>
      <c r="B37" s="210" t="str">
        <f>+'[8]APU '!$C$7784</f>
        <v>402-7 (2)</v>
      </c>
      <c r="C37" s="211" t="str">
        <f>+'[8]APU '!$C$7785</f>
        <v>Geotextil (separador), 2000 NT</v>
      </c>
      <c r="D37" s="212" t="s">
        <v>28</v>
      </c>
      <c r="E37" s="213">
        <v>180</v>
      </c>
      <c r="F37" s="343"/>
      <c r="G37" s="215">
        <f t="shared" si="0"/>
        <v>0</v>
      </c>
    </row>
    <row r="38" spans="1:7" ht="17.25">
      <c r="A38" s="176"/>
      <c r="B38" s="210" t="str">
        <f>+'[8]APU '!$C$9071</f>
        <v>310-(1) E</v>
      </c>
      <c r="C38" s="211" t="str">
        <f>+'[8]APU '!$C$9072</f>
        <v>Escombrera (Disposición Final y Tratamiento Paisajístico de Zonas de Depósito)</v>
      </c>
      <c r="D38" s="212" t="str">
        <f>+'[8]APU '!$C$9073</f>
        <v>m3</v>
      </c>
      <c r="E38" s="213">
        <f>+E16+E17+E32*0.3+E35</f>
        <v>253.8</v>
      </c>
      <c r="F38" s="214"/>
      <c r="G38" s="215">
        <f t="shared" si="0"/>
        <v>0</v>
      </c>
    </row>
    <row r="39" spans="1:7" ht="34.5">
      <c r="A39" s="176"/>
      <c r="B39" s="326" t="str">
        <f>+'[8]APU '!$C$9147</f>
        <v>309-2(2)</v>
      </c>
      <c r="C39" s="211" t="s">
        <v>175</v>
      </c>
      <c r="D39" s="212" t="str">
        <f>+'[8]APU '!$C$9149</f>
        <v>m3-km</v>
      </c>
      <c r="E39" s="213">
        <f>+(E17+E32*0.3+E35)*5</f>
        <v>969</v>
      </c>
      <c r="F39" s="343"/>
      <c r="G39" s="215">
        <f t="shared" si="0"/>
        <v>0</v>
      </c>
    </row>
    <row r="40" spans="1:7" s="182" customFormat="1" ht="9.75" customHeight="1" thickBot="1">
      <c r="A40" s="259"/>
      <c r="B40" s="187"/>
      <c r="C40" s="188"/>
      <c r="D40" s="189"/>
      <c r="E40" s="190"/>
      <c r="F40" s="248"/>
      <c r="G40" s="249">
        <v>0</v>
      </c>
    </row>
    <row r="41" spans="1:7" ht="19.5" thickBot="1">
      <c r="A41" s="193"/>
      <c r="B41" s="194"/>
      <c r="C41" s="195"/>
      <c r="D41" s="196"/>
      <c r="E41" s="197"/>
      <c r="F41" s="383" t="s">
        <v>104</v>
      </c>
      <c r="G41" s="390"/>
    </row>
    <row r="42" spans="1:7" ht="20.25">
      <c r="A42" s="194"/>
      <c r="B42" s="201"/>
      <c r="C42" s="202"/>
      <c r="D42" s="202"/>
      <c r="E42" s="202"/>
      <c r="F42" s="203"/>
      <c r="G42" s="203"/>
    </row>
    <row r="43" spans="1:7" ht="9" customHeight="1">
      <c r="A43" s="194"/>
      <c r="B43" s="202"/>
      <c r="C43" s="202"/>
      <c r="D43" s="202"/>
      <c r="E43" s="202"/>
      <c r="F43" s="203"/>
      <c r="G43" s="203"/>
    </row>
    <row r="44" spans="1:7" ht="17.25" customHeight="1">
      <c r="A44" s="194"/>
      <c r="B44" s="439"/>
      <c r="C44" s="439"/>
      <c r="D44" s="439"/>
      <c r="E44" s="439"/>
      <c r="F44" s="439"/>
      <c r="G44" s="439"/>
    </row>
    <row r="45" spans="1:7" ht="17.25">
      <c r="A45" s="194"/>
      <c r="B45" s="194"/>
      <c r="C45" s="204"/>
      <c r="D45" s="205"/>
      <c r="E45" s="206"/>
      <c r="F45" s="206"/>
      <c r="G45" s="198"/>
    </row>
    <row r="46" spans="1:7" ht="17.25">
      <c r="A46" s="194"/>
      <c r="B46" s="194"/>
      <c r="D46" s="196"/>
      <c r="E46" s="169"/>
      <c r="F46" s="169"/>
      <c r="G46" s="207"/>
    </row>
    <row r="47" spans="1:7" ht="17.25">
      <c r="A47" s="194"/>
      <c r="B47" s="194"/>
      <c r="C47" s="195"/>
      <c r="D47" s="196"/>
      <c r="E47" s="169"/>
      <c r="F47" s="169"/>
      <c r="G47" s="208"/>
    </row>
    <row r="48" spans="1:7" ht="17.25">
      <c r="A48" s="194"/>
      <c r="B48" s="194"/>
      <c r="D48" s="196"/>
      <c r="E48" s="169"/>
      <c r="F48" s="169"/>
      <c r="G48" s="207"/>
    </row>
    <row r="51" ht="16.5">
      <c r="C51" s="195"/>
    </row>
    <row r="52" spans="3:6" ht="16.5">
      <c r="C52" s="196"/>
      <c r="D52" s="430"/>
      <c r="E52" s="430"/>
      <c r="F52" s="430"/>
    </row>
    <row r="53" spans="3:6" ht="16.5">
      <c r="C53" s="209"/>
      <c r="D53" s="431"/>
      <c r="E53" s="431"/>
      <c r="F53" s="431"/>
    </row>
    <row r="54" spans="3:6" ht="16.5">
      <c r="C54" s="209"/>
      <c r="D54" s="431"/>
      <c r="E54" s="431"/>
      <c r="F54" s="431"/>
    </row>
    <row r="56" ht="17.25" customHeight="1">
      <c r="G56" s="198"/>
    </row>
  </sheetData>
  <sheetProtection/>
  <mergeCells count="9">
    <mergeCell ref="B44:G44"/>
    <mergeCell ref="D52:F52"/>
    <mergeCell ref="D53:F53"/>
    <mergeCell ref="D54:F54"/>
    <mergeCell ref="B1:G1"/>
    <mergeCell ref="A8:B8"/>
    <mergeCell ref="B10:G11"/>
    <mergeCell ref="C3:G3"/>
    <mergeCell ref="C4:G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&amp;L
&amp;C
&amp;R&amp;G
</oddHeader>
    <oddFooter>&amp;C&amp;G</oddFoot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G62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2.00390625" style="157" customWidth="1"/>
    <col min="2" max="2" width="18.7109375" style="157" customWidth="1"/>
    <col min="3" max="3" width="85.421875" style="157" customWidth="1"/>
    <col min="4" max="4" width="10.140625" style="157" customWidth="1"/>
    <col min="5" max="5" width="21.140625" style="157" customWidth="1"/>
    <col min="6" max="6" width="17.8515625" style="157" customWidth="1"/>
    <col min="7" max="7" width="22.421875" style="157" customWidth="1"/>
    <col min="8" max="8" width="11.421875" style="157" customWidth="1"/>
    <col min="9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181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35</v>
      </c>
      <c r="F16" s="343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240</v>
      </c>
      <c r="F17" s="343"/>
      <c r="G17" s="215">
        <f aca="true" t="shared" si="0" ref="G17:G45">+ROUND(E17*F17,2)</f>
        <v>0</v>
      </c>
    </row>
    <row r="18" spans="1:7" ht="27.75" customHeight="1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50</v>
      </c>
      <c r="F18" s="343"/>
      <c r="G18" s="215">
        <f t="shared" si="0"/>
        <v>0</v>
      </c>
    </row>
    <row r="19" spans="1:7" ht="33.75" customHeight="1">
      <c r="A19" s="176"/>
      <c r="B19" s="210" t="str">
        <f>+'[8]APU '!$C$7936</f>
        <v>501 (6)a</v>
      </c>
      <c r="C19" s="211" t="str">
        <f>+'[8]APU '!$C$7937</f>
        <v>Suministro de Tablestacado de Acero Estructural A36 Galvanizado  (espesor=6mm.)  tipo TB1</v>
      </c>
      <c r="D19" s="212" t="str">
        <f>+'[8]APU '!$C$7938</f>
        <v>m2</v>
      </c>
      <c r="E19" s="213">
        <v>90</v>
      </c>
      <c r="F19" s="343"/>
      <c r="G19" s="215">
        <f t="shared" si="0"/>
        <v>0</v>
      </c>
    </row>
    <row r="20" spans="1:7" ht="17.25">
      <c r="A20" s="176"/>
      <c r="B20" s="326" t="str">
        <f>+'[8]APU '!$C$8088</f>
        <v>501 (15)</v>
      </c>
      <c r="C20" s="211" t="str">
        <f>+'[8]APU '!$C$8089</f>
        <v>Hincado de Tablestacas de Acero Estructural</v>
      </c>
      <c r="D20" s="212" t="str">
        <f>+'[8]APU '!$C$8090</f>
        <v>m2</v>
      </c>
      <c r="E20" s="213">
        <v>45</v>
      </c>
      <c r="F20" s="343"/>
      <c r="G20" s="215">
        <f t="shared" si="0"/>
        <v>0</v>
      </c>
    </row>
    <row r="21" spans="1:7" ht="17.25">
      <c r="A21" s="176"/>
      <c r="B21" s="326" t="str">
        <f>+'[8]APU '!$C$6426</f>
        <v>307-2 (1)</v>
      </c>
      <c r="C21" s="211" t="str">
        <f>+'[8]APU '!$C$6427</f>
        <v>Excavación y relleno para estructuras</v>
      </c>
      <c r="D21" s="212" t="str">
        <f>+'[8]APU '!$C$6428</f>
        <v>m3</v>
      </c>
      <c r="E21" s="213">
        <v>80</v>
      </c>
      <c r="F21" s="343"/>
      <c r="G21" s="215">
        <f t="shared" si="0"/>
        <v>0</v>
      </c>
    </row>
    <row r="22" spans="1:7" ht="17.25">
      <c r="A22" s="176"/>
      <c r="B22" s="210" t="str">
        <f>+'[8]APU '!$C$6501</f>
        <v>601-(1A)w</v>
      </c>
      <c r="C22" s="211" t="str">
        <f>+'[8]APU '!$C$6502</f>
        <v>Tubería de Hormigón Armado D=48" (1200) mm</v>
      </c>
      <c r="D22" s="212" t="str">
        <f>+'[8]APU '!$C$6503</f>
        <v>m</v>
      </c>
      <c r="E22" s="213">
        <v>3</v>
      </c>
      <c r="F22" s="343"/>
      <c r="G22" s="215">
        <f t="shared" si="0"/>
        <v>0</v>
      </c>
    </row>
    <row r="23" spans="1:7" ht="34.5">
      <c r="A23" s="176"/>
      <c r="B23" s="210" t="str">
        <f>+'[8]APU '!$C$6124</f>
        <v>503(2)</v>
      </c>
      <c r="C23" s="211" t="str">
        <f>+'[8]APU '!$C$6125</f>
        <v>Hormigón estructural de cemento portland, clase B f´c=210kg/cm2 para cabezales de alcantarilla</v>
      </c>
      <c r="D23" s="212" t="str">
        <f>+'[8]APU '!$C$6126</f>
        <v>m3</v>
      </c>
      <c r="E23" s="213">
        <v>12</v>
      </c>
      <c r="F23" s="343"/>
      <c r="G23" s="215">
        <f t="shared" si="0"/>
        <v>0</v>
      </c>
    </row>
    <row r="24" spans="1:7" ht="17.25">
      <c r="A24" s="176"/>
      <c r="B24" s="210" t="str">
        <f>+'[8]APU '!$C$6199</f>
        <v>503 (3)</v>
      </c>
      <c r="C24" s="211" t="str">
        <f>+'[8]APU '!$C$6200</f>
        <v>Hormigón estructural de cemento Portland, Clase C, f'c=180 kg/cm2</v>
      </c>
      <c r="D24" s="212" t="str">
        <f>+'[8]APU '!$C$6201</f>
        <v>m3</v>
      </c>
      <c r="E24" s="213">
        <v>6</v>
      </c>
      <c r="F24" s="343"/>
      <c r="G24" s="215">
        <f t="shared" si="0"/>
        <v>0</v>
      </c>
    </row>
    <row r="25" spans="1:7" ht="17.25">
      <c r="A25" s="176"/>
      <c r="B25" s="210" t="str">
        <f>+'[8]APU '!$C$6275</f>
        <v>504 (1)</v>
      </c>
      <c r="C25" s="211" t="str">
        <f>+'[8]APU '!$C$6276</f>
        <v>Acero de refuerzo en barras</v>
      </c>
      <c r="D25" s="212" t="str">
        <f>+'[8]APU '!$C$6277</f>
        <v>Kg</v>
      </c>
      <c r="E25" s="213">
        <v>1140</v>
      </c>
      <c r="F25" s="343"/>
      <c r="G25" s="215">
        <f t="shared" si="0"/>
        <v>0</v>
      </c>
    </row>
    <row r="26" spans="1:7" ht="17.25">
      <c r="A26" s="176"/>
      <c r="B26" s="210" t="str">
        <f>+'[8]APU '!$C$6350</f>
        <v>301-3 (1)</v>
      </c>
      <c r="C26" s="211" t="str">
        <f>+'[8]APU '!$C$6351</f>
        <v>Remoción de hormigón (Cabezales, Muros de Ala)</v>
      </c>
      <c r="D26" s="212" t="str">
        <f>+'[8]APU '!$C$6352</f>
        <v>m3</v>
      </c>
      <c r="E26" s="213">
        <v>10</v>
      </c>
      <c r="F26" s="381"/>
      <c r="G26" s="215">
        <f t="shared" si="0"/>
        <v>0</v>
      </c>
    </row>
    <row r="27" spans="1:7" ht="17.25">
      <c r="A27" s="176"/>
      <c r="B27" s="326" t="str">
        <f>+'[8]APU '!$C$539</f>
        <v>304-1 (2)</v>
      </c>
      <c r="C27" s="211" t="str">
        <f>+'[8]APU '!$C$540</f>
        <v>Material de préstamo importado</v>
      </c>
      <c r="D27" s="212" t="str">
        <f>+'[8]APU '!$C$541</f>
        <v>m3</v>
      </c>
      <c r="E27" s="213">
        <v>4000</v>
      </c>
      <c r="F27" s="343"/>
      <c r="G27" s="215">
        <f t="shared" si="0"/>
        <v>0</v>
      </c>
    </row>
    <row r="28" spans="1:7" ht="34.5">
      <c r="A28" s="176"/>
      <c r="B28" s="326" t="str">
        <f>+'[8]APU '!$C$690</f>
        <v>309-4(2)</v>
      </c>
      <c r="C28" s="211" t="s">
        <v>164</v>
      </c>
      <c r="D28" s="212" t="str">
        <f>+'[8]APU '!$C$692</f>
        <v>m3-km</v>
      </c>
      <c r="E28" s="213">
        <f>+E27*20</f>
        <v>80000</v>
      </c>
      <c r="F28" s="343"/>
      <c r="G28" s="215">
        <f t="shared" si="0"/>
        <v>0</v>
      </c>
    </row>
    <row r="29" spans="1:7" ht="17.25">
      <c r="A29" s="176"/>
      <c r="B29" s="326" t="str">
        <f>+'[8]APU '!$C$841</f>
        <v>403-1 a</v>
      </c>
      <c r="C29" s="211" t="str">
        <f>+'[8]APU '!$C$842</f>
        <v>Sub-base Clase 1</v>
      </c>
      <c r="D29" s="212" t="str">
        <f>+'[8]APU '!$C$843</f>
        <v>m3</v>
      </c>
      <c r="E29" s="213">
        <v>70</v>
      </c>
      <c r="F29" s="343"/>
      <c r="G29" s="215">
        <f t="shared" si="0"/>
        <v>0</v>
      </c>
    </row>
    <row r="30" spans="1:7" ht="17.25">
      <c r="A30" s="176"/>
      <c r="B30" s="326" t="str">
        <f>+'[8]APU '!$C$917</f>
        <v>404-1 a</v>
      </c>
      <c r="C30" s="211" t="str">
        <f>+'[8]APU '!$C$918</f>
        <v>Base, Clase 1</v>
      </c>
      <c r="D30" s="212" t="str">
        <f>+'[8]APU '!$C$919</f>
        <v>m3</v>
      </c>
      <c r="E30" s="213">
        <v>55</v>
      </c>
      <c r="F30" s="343"/>
      <c r="G30" s="215">
        <f t="shared" si="0"/>
        <v>0</v>
      </c>
    </row>
    <row r="31" spans="1:7" ht="17.25">
      <c r="A31" s="176"/>
      <c r="B31" s="326" t="str">
        <f>+'[8]APU '!$C$1143</f>
        <v>309-6(5)E</v>
      </c>
      <c r="C31" s="211" t="s">
        <v>430</v>
      </c>
      <c r="D31" s="212" t="str">
        <f>+'[8]APU '!$C$1145</f>
        <v>m3-km</v>
      </c>
      <c r="E31" s="213">
        <f>+E29*95</f>
        <v>6650</v>
      </c>
      <c r="F31" s="343"/>
      <c r="G31" s="215">
        <f t="shared" si="0"/>
        <v>0</v>
      </c>
    </row>
    <row r="32" spans="1:7" ht="17.25">
      <c r="A32" s="176"/>
      <c r="B32" s="326" t="str">
        <f>+'[8]APU '!$C$1218</f>
        <v>309-6(5)E</v>
      </c>
      <c r="C32" s="211" t="s">
        <v>431</v>
      </c>
      <c r="D32" s="212" t="str">
        <f>+'[8]APU '!$C$1220</f>
        <v>m3-km</v>
      </c>
      <c r="E32" s="213">
        <f>+E30*95</f>
        <v>5225</v>
      </c>
      <c r="F32" s="343"/>
      <c r="G32" s="215">
        <f t="shared" si="0"/>
        <v>0</v>
      </c>
    </row>
    <row r="33" spans="1:7" ht="34.5">
      <c r="A33" s="176"/>
      <c r="B33" s="326" t="str">
        <f>+'[8]APU '!$C$3185</f>
        <v>405-8 (1)</v>
      </c>
      <c r="C33" s="211" t="str">
        <f>+'[8]APU '!$C$3186</f>
        <v>Pavimento de hormigón de cemento Portland, 4.5Mpa. (Planta)  (Manual) Incl. Curador superficial y acabado</v>
      </c>
      <c r="D33" s="212" t="str">
        <f>+'[8]APU '!$C$3187</f>
        <v>m3</v>
      </c>
      <c r="E33" s="213">
        <v>7</v>
      </c>
      <c r="F33" s="343"/>
      <c r="G33" s="215">
        <f t="shared" si="0"/>
        <v>0</v>
      </c>
    </row>
    <row r="34" spans="1:7" ht="34.5">
      <c r="A34" s="176"/>
      <c r="B34" s="326" t="str">
        <f>+'[8]APU '!$C$3260</f>
        <v>309-6(4)E</v>
      </c>
      <c r="C34" s="211" t="s">
        <v>374</v>
      </c>
      <c r="D34" s="212" t="str">
        <f>+'[8]APU '!$C$3262</f>
        <v>m3-km</v>
      </c>
      <c r="E34" s="213">
        <f>+E33*111</f>
        <v>777</v>
      </c>
      <c r="F34" s="214"/>
      <c r="G34" s="215">
        <f t="shared" si="0"/>
        <v>0</v>
      </c>
    </row>
    <row r="35" spans="1:7" ht="34.5">
      <c r="A35" s="176"/>
      <c r="B35" s="326" t="str">
        <f>+'[8]APU '!$C$3336</f>
        <v>405-8 (2)</v>
      </c>
      <c r="C35" s="211" t="str">
        <f>+'[8]APU '!$C$3337</f>
        <v>Acero de refuerzo en barras (pasadores acero liso D = 32 mm; corrugado, fy = 4200 kg/cm2)</v>
      </c>
      <c r="D35" s="212" t="str">
        <f>+'[8]APU '!$C$3338</f>
        <v>Kg</v>
      </c>
      <c r="E35" s="213">
        <v>91</v>
      </c>
      <c r="F35" s="343"/>
      <c r="G35" s="215">
        <f t="shared" si="0"/>
        <v>0</v>
      </c>
    </row>
    <row r="36" spans="1:7" ht="17.25">
      <c r="A36" s="176"/>
      <c r="B36" s="326" t="str">
        <f>+'[8]APU '!$C$3486</f>
        <v>405-8 (4)E</v>
      </c>
      <c r="C36" s="211" t="str">
        <f>+'[8]APU '!$C$3487</f>
        <v>Juntas simuladas (4 X 4.5), Longitudinales y transversales (Corte y sello)</v>
      </c>
      <c r="D36" s="212" t="str">
        <f>+'[8]APU '!$C$3488</f>
        <v>m</v>
      </c>
      <c r="E36" s="213">
        <v>30</v>
      </c>
      <c r="F36" s="343"/>
      <c r="G36" s="215">
        <f t="shared" si="0"/>
        <v>0</v>
      </c>
    </row>
    <row r="37" spans="1:7" ht="34.5">
      <c r="A37" s="176"/>
      <c r="B37" s="326" t="str">
        <f>+'[8]APU '!$C$7483</f>
        <v>511-1 (4)d</v>
      </c>
      <c r="C37" s="211" t="str">
        <f>+'[8]APU '!$C$7484</f>
        <v>Revestimiento de Hormigón Simple, f'c=210 kg/cm2 (Bordillos Cunetas, parterre  y canales)</v>
      </c>
      <c r="D37" s="212" t="str">
        <f>+'[8]APU '!$C$7485</f>
        <v>m3</v>
      </c>
      <c r="E37" s="213">
        <v>7</v>
      </c>
      <c r="F37" s="343"/>
      <c r="G37" s="215">
        <f t="shared" si="0"/>
        <v>0</v>
      </c>
    </row>
    <row r="38" spans="1:7" ht="17.25">
      <c r="A38" s="176"/>
      <c r="B38" s="326" t="str">
        <f>+'[8]APU '!$C$6728</f>
        <v>307-2 (1) E 1a</v>
      </c>
      <c r="C38" s="211" t="str">
        <f>+'[8]APU '!$C$6729</f>
        <v>Excavación y relleno para estructuras (Zanja sub-drenes)</v>
      </c>
      <c r="D38" s="212" t="str">
        <f>+'[8]APU '!$C$6730</f>
        <v>m3</v>
      </c>
      <c r="E38" s="213">
        <v>54</v>
      </c>
      <c r="F38" s="343"/>
      <c r="G38" s="215">
        <f t="shared" si="0"/>
        <v>0</v>
      </c>
    </row>
    <row r="39" spans="1:7" ht="17.25">
      <c r="A39" s="176"/>
      <c r="B39" s="326" t="str">
        <f>+'[8]APU '!$C$7030</f>
        <v>606-1 (1b)</v>
      </c>
      <c r="C39" s="211" t="str">
        <f>+'[8]APU '!$C$7031</f>
        <v>Geotextil para subdrén, 1600 NT</v>
      </c>
      <c r="D39" s="212" t="str">
        <f>+'[8]APU '!$C$7032</f>
        <v>m2</v>
      </c>
      <c r="E39" s="213">
        <v>150</v>
      </c>
      <c r="F39" s="343"/>
      <c r="G39" s="215">
        <f t="shared" si="0"/>
        <v>0</v>
      </c>
    </row>
    <row r="40" spans="1:7" ht="17.25">
      <c r="A40" s="176"/>
      <c r="B40" s="326" t="str">
        <f>+'[8]APU '!$C$7105</f>
        <v>606-1 (1a)*</v>
      </c>
      <c r="C40" s="211" t="str">
        <f>+'[8]APU '!$C$7106</f>
        <v>Tubería para subdrenes D = 200 mm  PVC  (Incl. Perforación)</v>
      </c>
      <c r="D40" s="212" t="str">
        <f>+'[8]APU '!$C$7107</f>
        <v>m</v>
      </c>
      <c r="E40" s="213">
        <v>30</v>
      </c>
      <c r="F40" s="343"/>
      <c r="G40" s="215">
        <f t="shared" si="0"/>
        <v>0</v>
      </c>
    </row>
    <row r="41" spans="1:7" ht="17.25">
      <c r="A41" s="176"/>
      <c r="B41" s="326" t="str">
        <f>+'[8]APU '!$C$6803</f>
        <v>606-1 (2)</v>
      </c>
      <c r="C41" s="211" t="str">
        <f>+'[8]APU '!$C$6804</f>
        <v>Material filtrante (pasa 6" retiene 3")</v>
      </c>
      <c r="D41" s="212" t="str">
        <f>+'[8]APU '!$C$6805</f>
        <v>m3</v>
      </c>
      <c r="E41" s="213">
        <v>36</v>
      </c>
      <c r="F41" s="343"/>
      <c r="G41" s="215">
        <f>+ROUND(E41*F41,2)</f>
        <v>0</v>
      </c>
    </row>
    <row r="42" spans="1:7" ht="17.25">
      <c r="A42" s="176"/>
      <c r="B42" s="326" t="str">
        <f>+'[8]APU '!$C$8240</f>
        <v>309-6(5)E</v>
      </c>
      <c r="C42" s="211" t="s">
        <v>184</v>
      </c>
      <c r="D42" s="212" t="str">
        <f>+'[8]APU '!$C$8242</f>
        <v>m3-km</v>
      </c>
      <c r="E42" s="213">
        <f>+E41*95</f>
        <v>3420</v>
      </c>
      <c r="F42" s="343"/>
      <c r="G42" s="215">
        <f>+ROUND(E42*F42,2)</f>
        <v>0</v>
      </c>
    </row>
    <row r="43" spans="1:7" ht="17.25">
      <c r="A43" s="176"/>
      <c r="B43" s="326" t="str">
        <f>+'[8]APU '!$C$7784</f>
        <v>402-7 (2)</v>
      </c>
      <c r="C43" s="211" t="str">
        <f>+'[8]APU '!$C$7785</f>
        <v>Geotextil (separador), 2000 NT</v>
      </c>
      <c r="D43" s="212" t="str">
        <f>+'[8]APU '!$C$7786</f>
        <v>m2</v>
      </c>
      <c r="E43" s="213">
        <v>105</v>
      </c>
      <c r="F43" s="343"/>
      <c r="G43" s="215">
        <f t="shared" si="0"/>
        <v>0</v>
      </c>
    </row>
    <row r="44" spans="1:7" ht="17.25">
      <c r="A44" s="176"/>
      <c r="B44" s="326" t="str">
        <f>+'[8]APU '!$C$9071</f>
        <v>310-(1) E</v>
      </c>
      <c r="C44" s="211" t="str">
        <f>+'[8]APU '!$C$9072</f>
        <v>Escombrera (Disposición Final y Tratamiento Paisajístico de Zonas de Depósito)</v>
      </c>
      <c r="D44" s="212" t="str">
        <f>+'[8]APU '!$C$9073</f>
        <v>m3</v>
      </c>
      <c r="E44" s="213">
        <f>+E16+E17+E18+E38*0.4+E21*0.3</f>
        <v>370.6</v>
      </c>
      <c r="F44" s="214"/>
      <c r="G44" s="215">
        <f t="shared" si="0"/>
        <v>0</v>
      </c>
    </row>
    <row r="45" spans="1:7" ht="34.5">
      <c r="A45" s="176"/>
      <c r="B45" s="326" t="str">
        <f>+'[8]APU '!$C$9147</f>
        <v>309-2(2)</v>
      </c>
      <c r="C45" s="211" t="s">
        <v>402</v>
      </c>
      <c r="D45" s="212" t="str">
        <f>+'[8]APU '!$C$9149</f>
        <v>m3-km</v>
      </c>
      <c r="E45" s="213">
        <f>+(E17+E18+E21*0.3+E38*0.4)*5</f>
        <v>1678</v>
      </c>
      <c r="F45" s="343"/>
      <c r="G45" s="215">
        <f t="shared" si="0"/>
        <v>0</v>
      </c>
    </row>
    <row r="46" spans="1:7" s="182" customFormat="1" ht="9.75" customHeight="1" thickBot="1">
      <c r="A46" s="259"/>
      <c r="B46" s="187"/>
      <c r="C46" s="188"/>
      <c r="D46" s="189"/>
      <c r="E46" s="190"/>
      <c r="F46" s="248"/>
      <c r="G46" s="249">
        <v>0</v>
      </c>
    </row>
    <row r="47" spans="1:7" ht="19.5" thickBot="1">
      <c r="A47" s="193"/>
      <c r="B47" s="194"/>
      <c r="C47" s="195"/>
      <c r="D47" s="196"/>
      <c r="E47" s="197"/>
      <c r="F47" s="383" t="s">
        <v>104</v>
      </c>
      <c r="G47" s="390"/>
    </row>
    <row r="48" spans="1:7" ht="20.25">
      <c r="A48" s="194"/>
      <c r="B48" s="201"/>
      <c r="C48" s="202"/>
      <c r="D48" s="202"/>
      <c r="E48" s="202"/>
      <c r="F48" s="203"/>
      <c r="G48" s="203"/>
    </row>
    <row r="49" spans="1:7" ht="9" customHeight="1">
      <c r="A49" s="194"/>
      <c r="B49" s="202"/>
      <c r="C49" s="202"/>
      <c r="D49" s="202"/>
      <c r="E49" s="202"/>
      <c r="F49" s="203"/>
      <c r="G49" s="203"/>
    </row>
    <row r="50" spans="1:7" ht="17.25" customHeight="1">
      <c r="A50" s="194"/>
      <c r="B50" s="439"/>
      <c r="C50" s="439"/>
      <c r="D50" s="439"/>
      <c r="E50" s="439"/>
      <c r="F50" s="439"/>
      <c r="G50" s="439"/>
    </row>
    <row r="51" spans="1:7" ht="17.25">
      <c r="A51" s="194"/>
      <c r="B51" s="194"/>
      <c r="C51" s="204"/>
      <c r="D51" s="205"/>
      <c r="E51" s="206"/>
      <c r="F51" s="206"/>
      <c r="G51" s="198"/>
    </row>
    <row r="52" spans="1:7" ht="17.25">
      <c r="A52" s="194"/>
      <c r="B52" s="194"/>
      <c r="D52" s="196"/>
      <c r="E52" s="169"/>
      <c r="F52" s="169"/>
      <c r="G52" s="207"/>
    </row>
    <row r="53" spans="1:7" ht="17.25">
      <c r="A53" s="194"/>
      <c r="B53" s="194"/>
      <c r="C53" s="195"/>
      <c r="D53" s="196"/>
      <c r="E53" s="169"/>
      <c r="F53" s="169"/>
      <c r="G53" s="208"/>
    </row>
    <row r="54" spans="1:7" ht="17.25">
      <c r="A54" s="194"/>
      <c r="B54" s="194"/>
      <c r="D54" s="196"/>
      <c r="E54" s="169"/>
      <c r="F54" s="169"/>
      <c r="G54" s="207"/>
    </row>
    <row r="57" ht="16.5">
      <c r="C57" s="195"/>
    </row>
    <row r="58" spans="3:6" ht="16.5">
      <c r="C58" s="196"/>
      <c r="D58" s="430"/>
      <c r="E58" s="430"/>
      <c r="F58" s="430"/>
    </row>
    <row r="59" spans="3:6" ht="16.5">
      <c r="C59" s="209"/>
      <c r="D59" s="431"/>
      <c r="E59" s="431"/>
      <c r="F59" s="431"/>
    </row>
    <row r="60" spans="3:6" ht="16.5">
      <c r="C60" s="209"/>
      <c r="D60" s="431"/>
      <c r="E60" s="431"/>
      <c r="F60" s="431"/>
    </row>
    <row r="62" ht="17.25" customHeight="1">
      <c r="G62" s="198"/>
    </row>
  </sheetData>
  <sheetProtection/>
  <mergeCells count="9">
    <mergeCell ref="B50:G50"/>
    <mergeCell ref="D58:F58"/>
    <mergeCell ref="D59:F59"/>
    <mergeCell ref="D60:F60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&amp;L
&amp;C
&amp;R&amp;G
</oddHeader>
    <oddFooter>&amp;C&amp;G</oddFoot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J58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2.421875" style="157" customWidth="1"/>
    <col min="2" max="2" width="18.7109375" style="157" customWidth="1"/>
    <col min="3" max="3" width="83.421875" style="157" customWidth="1"/>
    <col min="4" max="4" width="10.140625" style="157" customWidth="1"/>
    <col min="5" max="5" width="19.8515625" style="157" customWidth="1"/>
    <col min="6" max="6" width="17.140625" style="157" customWidth="1"/>
    <col min="7" max="7" width="22.421875" style="157" customWidth="1"/>
    <col min="8" max="11" width="11.421875" style="157" customWidth="1"/>
    <col min="12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189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30</v>
      </c>
      <c r="F16" s="386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7000</v>
      </c>
      <c r="F17" s="386"/>
      <c r="G17" s="215">
        <f aca="true" t="shared" si="0" ref="G17:G41">+ROUND(E17*F17,2)</f>
        <v>0</v>
      </c>
    </row>
    <row r="18" spans="1:9" ht="34.5">
      <c r="A18" s="176"/>
      <c r="B18" s="210" t="str">
        <f>+'[8]APU '!$C$464</f>
        <v>402-2 (1)E 2c</v>
      </c>
      <c r="C18" s="211" t="str">
        <f>+'[8]APU '!$C$465:$I$465</f>
        <v>Terraplén con Material Recuperado de la vía Existente para reconformación de la Plataforma de la Vía (Mezclado, Tendido e Hidro-compactado)</v>
      </c>
      <c r="D18" s="212" t="str">
        <f>+'[8]APU '!$C$466</f>
        <v>m3</v>
      </c>
      <c r="E18" s="213">
        <v>6975</v>
      </c>
      <c r="F18" s="386"/>
      <c r="G18" s="215">
        <f t="shared" si="0"/>
        <v>0</v>
      </c>
      <c r="I18" s="198">
        <f>+E17-E18</f>
        <v>25</v>
      </c>
    </row>
    <row r="19" spans="1:9" ht="34.5">
      <c r="A19" s="176"/>
      <c r="B19" s="326" t="str">
        <f>+'[8]APU '!$C$9147</f>
        <v>309-2(2)</v>
      </c>
      <c r="C19" s="211" t="s">
        <v>191</v>
      </c>
      <c r="D19" s="212" t="str">
        <f>+'[8]APU '!$C$9149</f>
        <v>m3-km</v>
      </c>
      <c r="E19" s="213">
        <f>+(E17-E18+E32+E33*0.4)*3</f>
        <v>5475</v>
      </c>
      <c r="F19" s="386"/>
      <c r="G19" s="215">
        <f t="shared" si="0"/>
        <v>0</v>
      </c>
      <c r="I19" s="157">
        <f>+I18*3</f>
        <v>75</v>
      </c>
    </row>
    <row r="20" spans="1:7" ht="17.25">
      <c r="A20" s="176"/>
      <c r="B20" s="326" t="str">
        <f>+'[8]APU '!$C$992</f>
        <v>402-4 (1)</v>
      </c>
      <c r="C20" s="211" t="str">
        <f>+'[8]APU '!$C$993</f>
        <v>Estabilización con material Pétreo (Pedraplen (Piedra bola 25-30cm))</v>
      </c>
      <c r="D20" s="212" t="str">
        <f>+'[8]APU '!$C$994</f>
        <v>m3</v>
      </c>
      <c r="E20" s="213">
        <v>250</v>
      </c>
      <c r="F20" s="386"/>
      <c r="G20" s="215">
        <f t="shared" si="0"/>
        <v>0</v>
      </c>
    </row>
    <row r="21" spans="1:7" ht="34.5">
      <c r="A21" s="176"/>
      <c r="B21" s="326" t="str">
        <f>+'[8]APU '!$C$1068</f>
        <v>309-6(5)E</v>
      </c>
      <c r="C21" s="211" t="s">
        <v>187</v>
      </c>
      <c r="D21" s="212" t="str">
        <f>+'[8]APU '!$C$1070</f>
        <v>m3-km</v>
      </c>
      <c r="E21" s="213">
        <f>+E20*77</f>
        <v>19250</v>
      </c>
      <c r="F21" s="386"/>
      <c r="G21" s="215">
        <f t="shared" si="0"/>
        <v>0</v>
      </c>
    </row>
    <row r="22" spans="1:7" ht="17.25">
      <c r="A22" s="176"/>
      <c r="B22" s="326" t="str">
        <f>+'[8]APU '!$C$841</f>
        <v>403-1 a</v>
      </c>
      <c r="C22" s="211" t="str">
        <f>+'[8]APU '!$C$842</f>
        <v>Sub-base Clase 1</v>
      </c>
      <c r="D22" s="212" t="str">
        <f>+'[8]APU '!$C$843</f>
        <v>m3</v>
      </c>
      <c r="E22" s="213">
        <v>140</v>
      </c>
      <c r="F22" s="386"/>
      <c r="G22" s="215">
        <f t="shared" si="0"/>
        <v>0</v>
      </c>
    </row>
    <row r="23" spans="1:7" ht="17.25">
      <c r="A23" s="176"/>
      <c r="B23" s="326" t="str">
        <f>+'[8]APU '!$C$917</f>
        <v>404-1 a</v>
      </c>
      <c r="C23" s="211" t="str">
        <f>+'[8]APU '!$C$918</f>
        <v>Base, Clase 1</v>
      </c>
      <c r="D23" s="212" t="str">
        <f>+'[8]APU '!$C$919</f>
        <v>m3</v>
      </c>
      <c r="E23" s="213">
        <v>50</v>
      </c>
      <c r="F23" s="386"/>
      <c r="G23" s="215">
        <f t="shared" si="0"/>
        <v>0</v>
      </c>
    </row>
    <row r="24" spans="1:7" ht="17.25">
      <c r="A24" s="176"/>
      <c r="B24" s="326" t="str">
        <f>+'[8]APU '!$C$1143</f>
        <v>309-6(5)E</v>
      </c>
      <c r="C24" s="211" t="s">
        <v>433</v>
      </c>
      <c r="D24" s="212" t="str">
        <f>+'[8]APU '!$C$1145</f>
        <v>m3-km</v>
      </c>
      <c r="E24" s="213">
        <f>+E22*77</f>
        <v>10780</v>
      </c>
      <c r="F24" s="386"/>
      <c r="G24" s="215">
        <f t="shared" si="0"/>
        <v>0</v>
      </c>
    </row>
    <row r="25" spans="1:7" ht="17.25">
      <c r="A25" s="176"/>
      <c r="B25" s="326" t="str">
        <f>+'[8]APU '!$C$1218</f>
        <v>309-6(5)E</v>
      </c>
      <c r="C25" s="211" t="s">
        <v>432</v>
      </c>
      <c r="D25" s="212" t="str">
        <f>+'[8]APU '!$C$1220</f>
        <v>m3-km</v>
      </c>
      <c r="E25" s="213">
        <f>+E23*77</f>
        <v>3850</v>
      </c>
      <c r="F25" s="386"/>
      <c r="G25" s="215">
        <f t="shared" si="0"/>
        <v>0</v>
      </c>
    </row>
    <row r="26" spans="1:7" ht="17.25">
      <c r="A26" s="176"/>
      <c r="B26" s="326" t="str">
        <f>+'[8]APU '!$C$2125</f>
        <v>405-1 (1)</v>
      </c>
      <c r="C26" s="211" t="str">
        <f>+'[8]APU '!$C$2126</f>
        <v>Asfalto MC para imprimación</v>
      </c>
      <c r="D26" s="212" t="str">
        <f>+'[8]APU '!$C$2127</f>
        <v>lts.</v>
      </c>
      <c r="E26" s="213">
        <v>700</v>
      </c>
      <c r="F26" s="386"/>
      <c r="G26" s="215">
        <f t="shared" si="0"/>
        <v>0</v>
      </c>
    </row>
    <row r="27" spans="1:7" ht="17.25">
      <c r="A27" s="176"/>
      <c r="B27" s="326" t="str">
        <f>+'[8]APU '!$C$2200</f>
        <v>405-2 (1)</v>
      </c>
      <c r="C27" s="211" t="str">
        <f>+'[8]APU '!$C$2201</f>
        <v>Asfalto diluido , para riego de adherencia</v>
      </c>
      <c r="D27" s="212" t="str">
        <f>+'[8]APU '!$C$2202</f>
        <v>lts.</v>
      </c>
      <c r="E27" s="213">
        <v>1600</v>
      </c>
      <c r="F27" s="386"/>
      <c r="G27" s="215">
        <f t="shared" si="0"/>
        <v>0</v>
      </c>
    </row>
    <row r="28" spans="1:7" ht="34.5">
      <c r="A28" s="176"/>
      <c r="B28" s="326" t="str">
        <f>+'[8]APU '!$C$2276</f>
        <v>405-5</v>
      </c>
      <c r="C28" s="211" t="str">
        <f>+'[8]APU '!$C$2277</f>
        <v>Capa de rodadura de hormigón asfáltico mezclado en planta de 10 cm. de espesor</v>
      </c>
      <c r="D28" s="212" t="str">
        <f>+'[8]APU '!$C$2278</f>
        <v>m2</v>
      </c>
      <c r="E28" s="213">
        <v>450</v>
      </c>
      <c r="F28" s="386"/>
      <c r="G28" s="215">
        <f t="shared" si="0"/>
        <v>0</v>
      </c>
    </row>
    <row r="29" spans="1:10" ht="34.5">
      <c r="A29" s="176"/>
      <c r="B29" s="210" t="str">
        <f>+'[8]APU '!$C$2429</f>
        <v>405-5 b</v>
      </c>
      <c r="C29" s="211" t="str">
        <f>+'[8]APU '!$C$2430</f>
        <v>Capa de rodadura de hormigón asfáltico mezclado en planta de 5 cm. de espesor</v>
      </c>
      <c r="D29" s="212" t="str">
        <f>+'[8]APU '!$C$2431</f>
        <v>m2</v>
      </c>
      <c r="E29" s="213">
        <v>2480</v>
      </c>
      <c r="F29" s="386"/>
      <c r="G29" s="215">
        <f t="shared" si="0"/>
        <v>0</v>
      </c>
      <c r="J29" s="198"/>
    </row>
    <row r="30" spans="1:7" ht="17.25">
      <c r="A30" s="176"/>
      <c r="B30" s="210" t="str">
        <f>+'[8]APU '!$C$2505</f>
        <v>406-1a E</v>
      </c>
      <c r="C30" s="211" t="str">
        <f>+'[8]APU '!$C$2506</f>
        <v>Geogrilla de Fibra de vidrio para Pavimentación y Repavimento</v>
      </c>
      <c r="D30" s="212" t="str">
        <f>+'[8]APU '!$C$2507</f>
        <v>m2</v>
      </c>
      <c r="E30" s="213">
        <v>2480</v>
      </c>
      <c r="F30" s="386"/>
      <c r="G30" s="215">
        <f t="shared" si="0"/>
        <v>0</v>
      </c>
    </row>
    <row r="31" spans="1:7" ht="34.5">
      <c r="A31" s="176"/>
      <c r="B31" s="326" t="str">
        <f>+'[8]APU '!$C$2580</f>
        <v>309-6(4)E</v>
      </c>
      <c r="C31" s="211" t="s">
        <v>190</v>
      </c>
      <c r="D31" s="212" t="str">
        <f>+'[8]APU '!$C$2582</f>
        <v>m3-km</v>
      </c>
      <c r="E31" s="213">
        <f>+(E28*0.1+E29*0.05)*77</f>
        <v>13013</v>
      </c>
      <c r="F31" s="386"/>
      <c r="G31" s="215">
        <f t="shared" si="0"/>
        <v>0</v>
      </c>
    </row>
    <row r="32" spans="1:7" ht="17.25">
      <c r="A32" s="176"/>
      <c r="B32" s="326" t="str">
        <f>+'[8]APU '!$C$7332</f>
        <v>307-3 (1)</v>
      </c>
      <c r="C32" s="211" t="str">
        <f>+'[8]APU '!$C$7333</f>
        <v>Excavación para cunetas y encauzamientos (Manual)</v>
      </c>
      <c r="D32" s="212" t="str">
        <f>+'[8]APU '!$C$7334</f>
        <v>m3</v>
      </c>
      <c r="E32" s="213">
        <v>220</v>
      </c>
      <c r="F32" s="386"/>
      <c r="G32" s="215">
        <f t="shared" si="0"/>
        <v>0</v>
      </c>
    </row>
    <row r="33" spans="1:7" ht="17.25">
      <c r="A33" s="176"/>
      <c r="B33" s="326" t="str">
        <f>+'[8]APU '!$C$6728</f>
        <v>307-2 (1) E 1a</v>
      </c>
      <c r="C33" s="211" t="str">
        <f>+'[8]APU '!$C$6729</f>
        <v>Excavación y relleno para estructuras (Zanja sub-drenes)</v>
      </c>
      <c r="D33" s="212" t="str">
        <f>+'[8]APU '!$C$6730</f>
        <v>m3</v>
      </c>
      <c r="E33" s="213">
        <v>3950</v>
      </c>
      <c r="F33" s="386"/>
      <c r="G33" s="215">
        <f t="shared" si="0"/>
        <v>0</v>
      </c>
    </row>
    <row r="34" spans="1:7" ht="17.25">
      <c r="A34" s="176"/>
      <c r="B34" s="326" t="str">
        <f>+'[8]APU '!$C$7030</f>
        <v>606-1 (1b)</v>
      </c>
      <c r="C34" s="211" t="str">
        <f>+'[8]APU '!$C$7031</f>
        <v>Geotextil para subdrén, 1600 NT</v>
      </c>
      <c r="D34" s="212" t="str">
        <f>+'[8]APU '!$C$7032</f>
        <v>m2</v>
      </c>
      <c r="E34" s="213">
        <v>7500</v>
      </c>
      <c r="F34" s="386"/>
      <c r="G34" s="215">
        <f t="shared" si="0"/>
        <v>0</v>
      </c>
    </row>
    <row r="35" spans="1:7" ht="17.25">
      <c r="A35" s="176"/>
      <c r="B35" s="326" t="str">
        <f>+'[8]APU '!$C$7105</f>
        <v>606-1 (1a)*</v>
      </c>
      <c r="C35" s="211" t="str">
        <f>+'[8]APU '!$C$7106</f>
        <v>Tubería para subdrenes D = 200 mm  PVC  (Incl. Perforación)</v>
      </c>
      <c r="D35" s="212" t="str">
        <f>+'[8]APU '!$C$7107</f>
        <v>m</v>
      </c>
      <c r="E35" s="213">
        <v>1200</v>
      </c>
      <c r="F35" s="386"/>
      <c r="G35" s="215">
        <f t="shared" si="0"/>
        <v>0</v>
      </c>
    </row>
    <row r="36" spans="1:7" ht="17.25">
      <c r="A36" s="176"/>
      <c r="B36" s="326" t="str">
        <f>+'[8]APU '!$C$6803</f>
        <v>606-1 (2)</v>
      </c>
      <c r="C36" s="211" t="str">
        <f>+'[8]APU '!$C$6804</f>
        <v>Material filtrante (pasa 6" retiene 3")</v>
      </c>
      <c r="D36" s="212" t="str">
        <f>+'[8]APU '!$C$6805</f>
        <v>m3</v>
      </c>
      <c r="E36" s="213">
        <v>2500</v>
      </c>
      <c r="F36" s="386"/>
      <c r="G36" s="215">
        <f t="shared" si="0"/>
        <v>0</v>
      </c>
    </row>
    <row r="37" spans="1:7" ht="17.25">
      <c r="A37" s="176"/>
      <c r="B37" s="326" t="str">
        <f>+'[8]APU '!$C$8240</f>
        <v>309-6(5)E</v>
      </c>
      <c r="C37" s="211" t="s">
        <v>193</v>
      </c>
      <c r="D37" s="212" t="str">
        <f>+'[8]APU '!$C$8242</f>
        <v>m3-km</v>
      </c>
      <c r="E37" s="213">
        <f>+E36*77</f>
        <v>192500</v>
      </c>
      <c r="F37" s="214"/>
      <c r="G37" s="215">
        <f t="shared" si="0"/>
        <v>0</v>
      </c>
    </row>
    <row r="38" spans="1:7" ht="34.5" customHeight="1">
      <c r="A38" s="176"/>
      <c r="B38" s="326" t="str">
        <f>+'[8]APU '!$C$7483</f>
        <v>511-1 (4)d</v>
      </c>
      <c r="C38" s="211" t="str">
        <f>+'[8]APU '!$C$7484</f>
        <v>Revestimiento de Hormigón Simple, f'c=210 kg/cm2 (Bordillos Cunetas, parterre  y canales)</v>
      </c>
      <c r="D38" s="212" t="str">
        <f>+'[8]APU '!$C$7485</f>
        <v>m3</v>
      </c>
      <c r="E38" s="213">
        <v>30</v>
      </c>
      <c r="F38" s="386"/>
      <c r="G38" s="215">
        <f t="shared" si="0"/>
        <v>0</v>
      </c>
    </row>
    <row r="39" spans="1:7" ht="36" customHeight="1">
      <c r="A39" s="176"/>
      <c r="B39" s="326" t="str">
        <f>+'[8]APU '!$C$6124</f>
        <v>503(2)</v>
      </c>
      <c r="C39" s="211" t="str">
        <f>+'[8]APU '!$C$6125</f>
        <v>Hormigón estructural de cemento portland, clase B f´c=210kg/cm2 para cabezales de alcantarilla</v>
      </c>
      <c r="D39" s="212" t="str">
        <f>+'[8]APU '!$C$6126</f>
        <v>m3</v>
      </c>
      <c r="E39" s="213">
        <v>20</v>
      </c>
      <c r="F39" s="386"/>
      <c r="G39" s="215">
        <f t="shared" si="0"/>
        <v>0</v>
      </c>
    </row>
    <row r="40" spans="1:7" ht="17.25">
      <c r="A40" s="176"/>
      <c r="B40" s="326" t="str">
        <f>+'[8]APU '!$C$7784</f>
        <v>402-7 (2)</v>
      </c>
      <c r="C40" s="211" t="str">
        <f>+'[8]APU '!$C$7785</f>
        <v>Geotextil (separador), 2000 NT</v>
      </c>
      <c r="D40" s="212" t="str">
        <f>+'[8]APU '!$C$7786</f>
        <v>m2</v>
      </c>
      <c r="E40" s="213">
        <v>600</v>
      </c>
      <c r="F40" s="386"/>
      <c r="G40" s="215">
        <f t="shared" si="0"/>
        <v>0</v>
      </c>
    </row>
    <row r="41" spans="1:7" ht="17.25">
      <c r="A41" s="176"/>
      <c r="B41" s="326" t="str">
        <f>+'[8]APU '!$C$9071</f>
        <v>310-(1) E</v>
      </c>
      <c r="C41" s="211" t="str">
        <f>+'[8]APU '!$C$9072</f>
        <v>Escombrera (Disposición Final y Tratamiento Paisajístico de Zonas de Depósito)</v>
      </c>
      <c r="D41" s="212" t="str">
        <f>+'[8]APU '!$C$9073</f>
        <v>m3</v>
      </c>
      <c r="E41" s="213">
        <f>+E17-E18+E16+E32+E33*0.4</f>
        <v>1855</v>
      </c>
      <c r="F41" s="214"/>
      <c r="G41" s="215">
        <f t="shared" si="0"/>
        <v>0</v>
      </c>
    </row>
    <row r="42" spans="1:7" s="182" customFormat="1" ht="9.75" customHeight="1" thickBot="1">
      <c r="A42" s="259"/>
      <c r="B42" s="187"/>
      <c r="C42" s="188"/>
      <c r="D42" s="189"/>
      <c r="E42" s="190"/>
      <c r="F42" s="191"/>
      <c r="G42" s="192">
        <v>0</v>
      </c>
    </row>
    <row r="43" spans="1:7" ht="19.5" thickBot="1">
      <c r="A43" s="193"/>
      <c r="B43" s="194"/>
      <c r="C43" s="195"/>
      <c r="D43" s="196"/>
      <c r="E43" s="197"/>
      <c r="F43" s="383" t="s">
        <v>104</v>
      </c>
      <c r="G43" s="390"/>
    </row>
    <row r="44" spans="1:7" ht="20.25">
      <c r="A44" s="194"/>
      <c r="B44" s="201"/>
      <c r="C44" s="202"/>
      <c r="D44" s="202"/>
      <c r="E44" s="202"/>
      <c r="F44" s="203"/>
      <c r="G44" s="203"/>
    </row>
    <row r="45" spans="1:7" ht="9" customHeight="1">
      <c r="A45" s="194"/>
      <c r="B45" s="202"/>
      <c r="C45" s="202"/>
      <c r="D45" s="202"/>
      <c r="E45" s="202"/>
      <c r="F45" s="203"/>
      <c r="G45" s="203"/>
    </row>
    <row r="46" spans="1:7" ht="17.25" customHeight="1">
      <c r="A46" s="194"/>
      <c r="B46" s="439"/>
      <c r="C46" s="439"/>
      <c r="D46" s="439"/>
      <c r="E46" s="439"/>
      <c r="F46" s="439"/>
      <c r="G46" s="439"/>
    </row>
    <row r="47" spans="1:7" ht="17.25">
      <c r="A47" s="194"/>
      <c r="B47" s="194"/>
      <c r="C47" s="204"/>
      <c r="D47" s="205"/>
      <c r="E47" s="206"/>
      <c r="F47" s="206"/>
      <c r="G47" s="198"/>
    </row>
    <row r="48" spans="1:7" ht="17.25">
      <c r="A48" s="194"/>
      <c r="B48" s="194"/>
      <c r="D48" s="196"/>
      <c r="E48" s="169"/>
      <c r="F48" s="169"/>
      <c r="G48" s="207"/>
    </row>
    <row r="49" spans="1:7" ht="17.25">
      <c r="A49" s="194"/>
      <c r="B49" s="194"/>
      <c r="C49" s="195"/>
      <c r="D49" s="196"/>
      <c r="E49" s="169"/>
      <c r="F49" s="169"/>
      <c r="G49" s="208"/>
    </row>
    <row r="50" spans="1:7" ht="17.25">
      <c r="A50" s="194"/>
      <c r="B50" s="194"/>
      <c r="D50" s="196"/>
      <c r="E50" s="169"/>
      <c r="F50" s="169"/>
      <c r="G50" s="207"/>
    </row>
    <row r="53" ht="16.5">
      <c r="C53" s="195"/>
    </row>
    <row r="54" spans="3:6" ht="16.5">
      <c r="C54" s="196"/>
      <c r="D54" s="430"/>
      <c r="E54" s="430"/>
      <c r="F54" s="430"/>
    </row>
    <row r="55" spans="3:6" ht="16.5">
      <c r="C55" s="209"/>
      <c r="D55" s="431"/>
      <c r="E55" s="431"/>
      <c r="F55" s="431"/>
    </row>
    <row r="56" spans="3:6" ht="16.5">
      <c r="C56" s="209"/>
      <c r="D56" s="431"/>
      <c r="E56" s="431"/>
      <c r="F56" s="431"/>
    </row>
    <row r="58" ht="17.25" customHeight="1">
      <c r="G58" s="198"/>
    </row>
  </sheetData>
  <sheetProtection/>
  <mergeCells count="9">
    <mergeCell ref="B46:G46"/>
    <mergeCell ref="D54:F54"/>
    <mergeCell ref="D55:F55"/>
    <mergeCell ref="D56:F56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&amp;L
&amp;C
&amp;R&amp;G
</oddHeader>
    <oddFooter>&amp;C&amp;G</oddFooter>
  </headerFooter>
  <drawing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G61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3.8515625" style="157" customWidth="1"/>
    <col min="2" max="2" width="18.7109375" style="157" customWidth="1"/>
    <col min="3" max="3" width="87.7109375" style="157" customWidth="1"/>
    <col min="4" max="4" width="10.140625" style="157" customWidth="1"/>
    <col min="5" max="5" width="21.140625" style="157" customWidth="1"/>
    <col min="6" max="6" width="18.00390625" style="157" customWidth="1"/>
    <col min="7" max="7" width="22.42187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194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20</v>
      </c>
      <c r="F16" s="343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126</v>
      </c>
      <c r="F17" s="343"/>
      <c r="G17" s="215">
        <f aca="true" t="shared" si="0" ref="G17:G44"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100</v>
      </c>
      <c r="F18" s="343"/>
      <c r="G18" s="215">
        <f t="shared" si="0"/>
        <v>0</v>
      </c>
    </row>
    <row r="19" spans="1:7" ht="34.5">
      <c r="A19" s="176"/>
      <c r="B19" s="210" t="str">
        <f>+'[8]APU '!$C$8012</f>
        <v>501 (6)b</v>
      </c>
      <c r="C19" s="211" t="str">
        <f>+'[8]APU '!$C$8013</f>
        <v>Suministro de Tablestacado de Acero Estructural A36 Galvanizado  (espesor=10mm.)  tipo TB1</v>
      </c>
      <c r="D19" s="212" t="str">
        <f>+'[8]APU '!$C$8014</f>
        <v>m2</v>
      </c>
      <c r="E19" s="213">
        <v>360</v>
      </c>
      <c r="F19" s="343"/>
      <c r="G19" s="215">
        <f t="shared" si="0"/>
        <v>0</v>
      </c>
    </row>
    <row r="20" spans="1:7" ht="17.25">
      <c r="A20" s="176"/>
      <c r="B20" s="210" t="str">
        <f>+'[8]APU '!$C$8088</f>
        <v>501 (15)</v>
      </c>
      <c r="C20" s="211" t="str">
        <f>+'[8]APU '!$C$8089</f>
        <v>Hincado de Tablestacas de Acero Estructural</v>
      </c>
      <c r="D20" s="212" t="str">
        <f>+'[8]APU '!$C$8090</f>
        <v>m2</v>
      </c>
      <c r="E20" s="213">
        <v>180</v>
      </c>
      <c r="F20" s="343"/>
      <c r="G20" s="215">
        <f t="shared" si="0"/>
        <v>0</v>
      </c>
    </row>
    <row r="21" spans="1:7" ht="17.25">
      <c r="A21" s="176"/>
      <c r="B21" s="210" t="str">
        <f>+'[8]APU '!$C$992</f>
        <v>402-4 (1)</v>
      </c>
      <c r="C21" s="211" t="str">
        <f>+'[8]APU '!$C$993</f>
        <v>Estabilización con material Pétreo (Pedraplen (Piedra bola 25-30cm))</v>
      </c>
      <c r="D21" s="212" t="s">
        <v>6</v>
      </c>
      <c r="E21" s="213">
        <v>55</v>
      </c>
      <c r="F21" s="343"/>
      <c r="G21" s="215">
        <f t="shared" si="0"/>
        <v>0</v>
      </c>
    </row>
    <row r="22" spans="1:7" ht="17.25">
      <c r="A22" s="176"/>
      <c r="B22" s="326" t="str">
        <f>+'[8]APU '!$C$1068</f>
        <v>309-6(5)E</v>
      </c>
      <c r="C22" s="211" t="s">
        <v>163</v>
      </c>
      <c r="D22" s="212" t="s">
        <v>62</v>
      </c>
      <c r="E22" s="213">
        <f>+E21*77</f>
        <v>4235</v>
      </c>
      <c r="F22" s="343"/>
      <c r="G22" s="215">
        <f t="shared" si="0"/>
        <v>0</v>
      </c>
    </row>
    <row r="23" spans="1:7" ht="17.25">
      <c r="A23" s="176"/>
      <c r="B23" s="326" t="str">
        <f>+'[8]APU '!$C$539</f>
        <v>304-1 (2)</v>
      </c>
      <c r="C23" s="211" t="str">
        <f>+'[8]APU '!$C$540</f>
        <v>Material de préstamo importado</v>
      </c>
      <c r="D23" s="212" t="str">
        <f>+'[8]APU '!$C$541</f>
        <v>m3</v>
      </c>
      <c r="E23" s="213">
        <v>1850</v>
      </c>
      <c r="F23" s="343"/>
      <c r="G23" s="215">
        <f t="shared" si="0"/>
        <v>0</v>
      </c>
    </row>
    <row r="24" spans="1:7" ht="34.5">
      <c r="A24" s="176"/>
      <c r="B24" s="210" t="str">
        <f>+'[8]APU '!$C$690</f>
        <v>309-4(2)</v>
      </c>
      <c r="C24" s="211" t="s">
        <v>164</v>
      </c>
      <c r="D24" s="212" t="str">
        <f>+'[8]APU '!$C$692</f>
        <v>m3-km</v>
      </c>
      <c r="E24" s="213">
        <f>+E23*20</f>
        <v>37000</v>
      </c>
      <c r="F24" s="343"/>
      <c r="G24" s="215">
        <f t="shared" si="0"/>
        <v>0</v>
      </c>
    </row>
    <row r="25" spans="1:7" ht="17.25">
      <c r="A25" s="176"/>
      <c r="B25" s="210" t="str">
        <f>+'[8]APU '!$C$841</f>
        <v>403-1 a</v>
      </c>
      <c r="C25" s="211" t="str">
        <f>+'[8]APU '!$C$842</f>
        <v>Sub-base Clase 1</v>
      </c>
      <c r="D25" s="212" t="str">
        <f>+'[8]APU '!$C$843</f>
        <v>m3</v>
      </c>
      <c r="E25" s="213">
        <v>35</v>
      </c>
      <c r="F25" s="343"/>
      <c r="G25" s="215">
        <f t="shared" si="0"/>
        <v>0</v>
      </c>
    </row>
    <row r="26" spans="1:7" ht="17.25">
      <c r="A26" s="176"/>
      <c r="B26" s="210" t="str">
        <f>+'[8]APU '!$C$917</f>
        <v>404-1 a</v>
      </c>
      <c r="C26" s="211" t="str">
        <f>+'[8]APU '!$C$918</f>
        <v>Base, Clase 1</v>
      </c>
      <c r="D26" s="212" t="str">
        <f>+'[8]APU '!$C$919</f>
        <v>m3</v>
      </c>
      <c r="E26" s="213">
        <v>30</v>
      </c>
      <c r="F26" s="343"/>
      <c r="G26" s="215">
        <f t="shared" si="0"/>
        <v>0</v>
      </c>
    </row>
    <row r="27" spans="1:7" ht="17.25">
      <c r="A27" s="176"/>
      <c r="B27" s="210" t="str">
        <f>+'[8]APU '!$C$1143</f>
        <v>309-6(5)E</v>
      </c>
      <c r="C27" s="211" t="s">
        <v>419</v>
      </c>
      <c r="D27" s="212" t="str">
        <f>+'[8]APU '!$C$1145</f>
        <v>m3-km</v>
      </c>
      <c r="E27" s="213">
        <f>+E25*77</f>
        <v>2695</v>
      </c>
      <c r="F27" s="343"/>
      <c r="G27" s="215">
        <f t="shared" si="0"/>
        <v>0</v>
      </c>
    </row>
    <row r="28" spans="1:7" ht="17.25">
      <c r="A28" s="176"/>
      <c r="B28" s="210" t="str">
        <f>+'[8]APU '!$C$1218</f>
        <v>309-6(5)E</v>
      </c>
      <c r="C28" s="211" t="s">
        <v>420</v>
      </c>
      <c r="D28" s="212" t="str">
        <f>+'[8]APU '!$C$1220</f>
        <v>m3-km</v>
      </c>
      <c r="E28" s="213">
        <f>+E26*77</f>
        <v>2310</v>
      </c>
      <c r="F28" s="343"/>
      <c r="G28" s="215">
        <f t="shared" si="0"/>
        <v>0</v>
      </c>
    </row>
    <row r="29" spans="1:7" ht="34.5">
      <c r="A29" s="176"/>
      <c r="B29" s="210" t="str">
        <f>+'[8]APU '!$C$3185</f>
        <v>405-8 (1)</v>
      </c>
      <c r="C29" s="211" t="str">
        <f>+'[8]APU '!$C$3186</f>
        <v>Pavimento de hormigón de cemento Portland, 4.5Mpa. (Planta)  (Manual) Incl. Curador superficial y acabado</v>
      </c>
      <c r="D29" s="212" t="str">
        <f>+'[8]APU '!$C$3187</f>
        <v>m3</v>
      </c>
      <c r="E29" s="213">
        <v>20</v>
      </c>
      <c r="F29" s="343"/>
      <c r="G29" s="215">
        <f t="shared" si="0"/>
        <v>0</v>
      </c>
    </row>
    <row r="30" spans="1:7" ht="33.75" customHeight="1">
      <c r="A30" s="176"/>
      <c r="B30" s="210" t="str">
        <f>+'[8]APU '!$C$3260</f>
        <v>309-6(4)E</v>
      </c>
      <c r="C30" s="211" t="s">
        <v>375</v>
      </c>
      <c r="D30" s="212" t="str">
        <f>+'[8]APU '!$C$3262</f>
        <v>m3-km</v>
      </c>
      <c r="E30" s="213">
        <f>+E29*93</f>
        <v>1860</v>
      </c>
      <c r="F30" s="214"/>
      <c r="G30" s="215">
        <f t="shared" si="0"/>
        <v>0</v>
      </c>
    </row>
    <row r="31" spans="1:7" ht="34.5">
      <c r="A31" s="176"/>
      <c r="B31" s="210" t="str">
        <f>+'[8]APU '!$C$3336</f>
        <v>405-8 (2)</v>
      </c>
      <c r="C31" s="211" t="str">
        <f>+'[8]APU '!$C$3337</f>
        <v>Acero de refuerzo en barras (pasadores acero liso D = 32 mm; corrugado, fy = 4200 kg/cm2)</v>
      </c>
      <c r="D31" s="212" t="str">
        <f>+'[8]APU '!$C$3338</f>
        <v>Kg</v>
      </c>
      <c r="E31" s="213">
        <v>176.4</v>
      </c>
      <c r="F31" s="343"/>
      <c r="G31" s="215">
        <f t="shared" si="0"/>
        <v>0</v>
      </c>
    </row>
    <row r="32" spans="1:7" ht="17.25">
      <c r="A32" s="176"/>
      <c r="B32" s="210" t="str">
        <f>+'[8]APU '!$C$3486</f>
        <v>405-8 (4)E</v>
      </c>
      <c r="C32" s="211" t="str">
        <f>+'[8]APU '!$C$3487</f>
        <v>Juntas simuladas (4 X 4.5), Longitudinales y transversales (Corte y sello)</v>
      </c>
      <c r="D32" s="212" t="str">
        <f>+'[8]APU '!$C$3488</f>
        <v>m</v>
      </c>
      <c r="E32" s="213">
        <v>100</v>
      </c>
      <c r="F32" s="343"/>
      <c r="G32" s="215">
        <f t="shared" si="0"/>
        <v>0</v>
      </c>
    </row>
    <row r="33" spans="1:7" ht="34.5">
      <c r="A33" s="176"/>
      <c r="B33" s="210" t="str">
        <f>+'[8]APU '!$C$7483</f>
        <v>511-1 (4)d</v>
      </c>
      <c r="C33" s="211" t="str">
        <f>+'[8]APU '!$C$7484</f>
        <v>Revestimiento de Hormigón Simple, f'c=210 kg/cm2 (Bordillos Cunetas, parterre  y canales)</v>
      </c>
      <c r="D33" s="212" t="str">
        <f>+'[8]APU '!$C$7485</f>
        <v>m3</v>
      </c>
      <c r="E33" s="213">
        <v>7</v>
      </c>
      <c r="F33" s="343"/>
      <c r="G33" s="215">
        <f t="shared" si="0"/>
        <v>0</v>
      </c>
    </row>
    <row r="34" spans="1:7" ht="34.5">
      <c r="A34" s="176"/>
      <c r="B34" s="210" t="str">
        <f>+'[8]APU '!$C$8165</f>
        <v>508 - (2) a</v>
      </c>
      <c r="C34" s="211" t="str">
        <f>+'[8]APU '!$C$8166</f>
        <v>Mampostería de piedra molón (Enrocado  (Hormigón Simple 40% + Piedra enrocado 60%)</v>
      </c>
      <c r="D34" s="212" t="str">
        <f>+'[8]APU '!$C$8167</f>
        <v>m3</v>
      </c>
      <c r="E34" s="213">
        <v>30</v>
      </c>
      <c r="F34" s="343"/>
      <c r="G34" s="215">
        <f t="shared" si="0"/>
        <v>0</v>
      </c>
    </row>
    <row r="35" spans="1:7" ht="17.25">
      <c r="A35" s="176"/>
      <c r="B35" s="210" t="str">
        <f>+'[8]APU '!$C$8240</f>
        <v>309-6(5)E</v>
      </c>
      <c r="C35" s="211" t="s">
        <v>167</v>
      </c>
      <c r="D35" s="212" t="str">
        <f>+'[8]APU '!$C$8242</f>
        <v>m3-km</v>
      </c>
      <c r="E35" s="213">
        <f>+E34*77*0.6</f>
        <v>1386</v>
      </c>
      <c r="F35" s="214"/>
      <c r="G35" s="215">
        <f t="shared" si="0"/>
        <v>0</v>
      </c>
    </row>
    <row r="36" spans="1:7" ht="34.5">
      <c r="A36" s="176"/>
      <c r="B36" s="210" t="str">
        <f>+'[8]APU '!$C$6124</f>
        <v>503(2)</v>
      </c>
      <c r="C36" s="211" t="str">
        <f>+'[8]APU '!$C$6125</f>
        <v>Hormigón estructural de cemento portland, clase B f´c=210kg/cm2 para cabezales de alcantarilla</v>
      </c>
      <c r="D36" s="212" t="str">
        <f>+'[8]APU '!$C$6126</f>
        <v>m3</v>
      </c>
      <c r="E36" s="213">
        <v>12</v>
      </c>
      <c r="F36" s="343"/>
      <c r="G36" s="215">
        <f t="shared" si="0"/>
        <v>0</v>
      </c>
    </row>
    <row r="37" spans="1:7" ht="17.25">
      <c r="A37" s="176"/>
      <c r="B37" s="210" t="str">
        <f>+'[8]APU '!$C$6199</f>
        <v>503 (3)</v>
      </c>
      <c r="C37" s="211" t="str">
        <f>+'[8]APU '!$C$6200</f>
        <v>Hormigón estructural de cemento Portland, Clase C, f'c=180 kg/cm2</v>
      </c>
      <c r="D37" s="212" t="str">
        <f>+'[8]APU '!$C$6201</f>
        <v>m3</v>
      </c>
      <c r="E37" s="213">
        <v>7</v>
      </c>
      <c r="F37" s="343"/>
      <c r="G37" s="215">
        <f t="shared" si="0"/>
        <v>0</v>
      </c>
    </row>
    <row r="38" spans="1:7" ht="17.25">
      <c r="A38" s="176"/>
      <c r="B38" s="210" t="str">
        <f>+'[8]APU '!$C$6275</f>
        <v>504 (1)</v>
      </c>
      <c r="C38" s="211" t="str">
        <f>+'[8]APU '!$C$6276</f>
        <v>Acero de refuerzo en barras</v>
      </c>
      <c r="D38" s="212" t="str">
        <f>+'[8]APU '!$C$6277</f>
        <v>Kg</v>
      </c>
      <c r="E38" s="213">
        <v>1140</v>
      </c>
      <c r="F38" s="343"/>
      <c r="G38" s="215">
        <f t="shared" si="0"/>
        <v>0</v>
      </c>
    </row>
    <row r="39" spans="1:7" ht="17.25">
      <c r="A39" s="176"/>
      <c r="B39" s="210" t="str">
        <f>+'[8]APU '!$C$6350</f>
        <v>301-3 (1)</v>
      </c>
      <c r="C39" s="211" t="str">
        <f>+'[8]APU '!$C$6351</f>
        <v>Remoción de hormigón (Cabezales, Muros de Ala)</v>
      </c>
      <c r="D39" s="212" t="str">
        <f>+'[8]APU '!$C$6352</f>
        <v>m3</v>
      </c>
      <c r="E39" s="213">
        <v>10</v>
      </c>
      <c r="F39" s="381"/>
      <c r="G39" s="215">
        <f t="shared" si="0"/>
        <v>0</v>
      </c>
    </row>
    <row r="40" spans="1:7" ht="17.25">
      <c r="A40" s="176"/>
      <c r="B40" s="210" t="str">
        <f>+'[8]APU '!$C$6426</f>
        <v>307-2 (1)</v>
      </c>
      <c r="C40" s="211" t="str">
        <f>+'[8]APU '!$C$6427</f>
        <v>Excavación y relleno para estructuras</v>
      </c>
      <c r="D40" s="212" t="str">
        <f>+'[8]APU '!$C$6428</f>
        <v>m3</v>
      </c>
      <c r="E40" s="213">
        <v>80</v>
      </c>
      <c r="F40" s="343"/>
      <c r="G40" s="215">
        <f t="shared" si="0"/>
        <v>0</v>
      </c>
    </row>
    <row r="41" spans="1:7" ht="17.25">
      <c r="A41" s="176"/>
      <c r="B41" s="210" t="str">
        <f>+'[8]APU '!$C$6501</f>
        <v>601-(1A)w</v>
      </c>
      <c r="C41" s="211" t="str">
        <f>+'[8]APU '!$C$6502</f>
        <v>Tubería de Hormigón Armado D=48" (1200) mm</v>
      </c>
      <c r="D41" s="212" t="str">
        <f>+'[8]APU '!$C$6503</f>
        <v>m</v>
      </c>
      <c r="E41" s="213">
        <v>4</v>
      </c>
      <c r="F41" s="343"/>
      <c r="G41" s="215">
        <f t="shared" si="0"/>
        <v>0</v>
      </c>
    </row>
    <row r="42" spans="1:7" ht="17.25">
      <c r="A42" s="176"/>
      <c r="B42" s="210" t="str">
        <f>+'[8]APU '!$C$7784</f>
        <v>402-7 (2)</v>
      </c>
      <c r="C42" s="211" t="str">
        <f>+'[8]APU '!$C$7785</f>
        <v>Geotextil (separador), 2000 NT</v>
      </c>
      <c r="D42" s="212" t="str">
        <f>+'[8]APU '!$C$7786</f>
        <v>m2</v>
      </c>
      <c r="E42" s="213">
        <v>230</v>
      </c>
      <c r="F42" s="343"/>
      <c r="G42" s="215">
        <f t="shared" si="0"/>
        <v>0</v>
      </c>
    </row>
    <row r="43" spans="1:7" ht="17.25">
      <c r="A43" s="176"/>
      <c r="B43" s="210" t="str">
        <f>+'[8]APU '!$C$9071</f>
        <v>310-(1) E</v>
      </c>
      <c r="C43" s="211" t="str">
        <f>+'[8]APU '!$C$9072</f>
        <v>Escombrera (Disposición Final y Tratamiento Paisajístico de Zonas de Depósito)</v>
      </c>
      <c r="D43" s="212" t="str">
        <f>+'[8]APU '!$C$9073</f>
        <v>m3</v>
      </c>
      <c r="E43" s="213">
        <f>+E16+E17+E18+E40*0.3</f>
        <v>270</v>
      </c>
      <c r="F43" s="214"/>
      <c r="G43" s="215">
        <f t="shared" si="0"/>
        <v>0</v>
      </c>
    </row>
    <row r="44" spans="1:7" ht="34.5">
      <c r="A44" s="176"/>
      <c r="B44" s="326" t="str">
        <f>+'[8]APU '!$C$9147</f>
        <v>309-2(2)</v>
      </c>
      <c r="C44" s="211" t="s">
        <v>402</v>
      </c>
      <c r="D44" s="212" t="str">
        <f>+'[8]APU '!$C$9149</f>
        <v>m3-km</v>
      </c>
      <c r="E44" s="213">
        <f>+(E17+E18+E40*0.3)*5</f>
        <v>1250</v>
      </c>
      <c r="F44" s="343"/>
      <c r="G44" s="215">
        <f t="shared" si="0"/>
        <v>0</v>
      </c>
    </row>
    <row r="45" spans="1:7" s="182" customFormat="1" ht="9.75" customHeight="1" thickBot="1">
      <c r="A45" s="259"/>
      <c r="B45" s="187"/>
      <c r="C45" s="188"/>
      <c r="D45" s="189"/>
      <c r="E45" s="190"/>
      <c r="F45" s="248"/>
      <c r="G45" s="391">
        <f>+ROUND(E45*F45,2)</f>
        <v>0</v>
      </c>
    </row>
    <row r="46" spans="1:7" ht="19.5" thickBot="1">
      <c r="A46" s="193"/>
      <c r="B46" s="194"/>
      <c r="C46" s="195"/>
      <c r="D46" s="196"/>
      <c r="E46" s="197"/>
      <c r="F46" s="383" t="s">
        <v>104</v>
      </c>
      <c r="G46" s="392"/>
    </row>
    <row r="47" spans="1:7" ht="20.25">
      <c r="A47" s="194"/>
      <c r="B47" s="201"/>
      <c r="C47" s="202"/>
      <c r="D47" s="202"/>
      <c r="E47" s="202"/>
      <c r="F47" s="203"/>
      <c r="G47" s="203"/>
    </row>
    <row r="48" spans="1:7" ht="9" customHeight="1">
      <c r="A48" s="194"/>
      <c r="B48" s="202"/>
      <c r="C48" s="202"/>
      <c r="D48" s="202"/>
      <c r="E48" s="202"/>
      <c r="F48" s="203"/>
      <c r="G48" s="203"/>
    </row>
    <row r="49" spans="1:7" ht="17.25" customHeight="1">
      <c r="A49" s="194"/>
      <c r="B49" s="439"/>
      <c r="C49" s="439"/>
      <c r="D49" s="439"/>
      <c r="E49" s="439"/>
      <c r="F49" s="439"/>
      <c r="G49" s="439"/>
    </row>
    <row r="50" spans="1:7" ht="17.25">
      <c r="A50" s="194"/>
      <c r="B50" s="194"/>
      <c r="C50" s="204"/>
      <c r="D50" s="205"/>
      <c r="E50" s="206"/>
      <c r="F50" s="206"/>
      <c r="G50" s="198"/>
    </row>
    <row r="51" spans="1:7" ht="17.25">
      <c r="A51" s="194"/>
      <c r="B51" s="194"/>
      <c r="D51" s="196"/>
      <c r="E51" s="169"/>
      <c r="F51" s="169"/>
      <c r="G51" s="207"/>
    </row>
    <row r="52" spans="1:7" ht="17.25">
      <c r="A52" s="194"/>
      <c r="B52" s="194"/>
      <c r="C52" s="195"/>
      <c r="D52" s="196"/>
      <c r="E52" s="169"/>
      <c r="F52" s="169"/>
      <c r="G52" s="208"/>
    </row>
    <row r="53" spans="1:7" ht="17.25">
      <c r="A53" s="194"/>
      <c r="B53" s="194"/>
      <c r="D53" s="196"/>
      <c r="E53" s="169"/>
      <c r="F53" s="169"/>
      <c r="G53" s="207"/>
    </row>
    <row r="56" ht="16.5">
      <c r="C56" s="195"/>
    </row>
    <row r="57" spans="3:6" ht="16.5">
      <c r="C57" s="196"/>
      <c r="D57" s="430"/>
      <c r="E57" s="430"/>
      <c r="F57" s="430"/>
    </row>
    <row r="58" spans="3:6" ht="16.5">
      <c r="C58" s="209"/>
      <c r="D58" s="431"/>
      <c r="E58" s="431"/>
      <c r="F58" s="431"/>
    </row>
    <row r="59" spans="3:6" ht="16.5">
      <c r="C59" s="209"/>
      <c r="D59" s="431"/>
      <c r="E59" s="431"/>
      <c r="F59" s="431"/>
    </row>
    <row r="61" ht="17.25" customHeight="1">
      <c r="G61" s="198"/>
    </row>
  </sheetData>
  <sheetProtection/>
  <mergeCells count="9">
    <mergeCell ref="B49:G49"/>
    <mergeCell ref="D57:F57"/>
    <mergeCell ref="D58:F58"/>
    <mergeCell ref="D59:F59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&amp;L
&amp;C
&amp;R&amp;G
</oddHeader>
    <oddFooter>&amp;C&amp;G</oddFooter>
  </headerFooter>
  <drawing r:id="rId1"/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G38"/>
  <sheetViews>
    <sheetView showGridLines="0" showZeros="0" view="pageBreakPreview" zoomScale="60" zoomScaleNormal="8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81.28125" style="157" customWidth="1"/>
    <col min="4" max="4" width="10.140625" style="157" customWidth="1"/>
    <col min="5" max="5" width="21.140625" style="157" customWidth="1"/>
    <col min="6" max="6" width="26.421875" style="157" customWidth="1"/>
    <col min="7" max="7" width="22.421875" style="157" customWidth="1"/>
    <col min="8" max="9" width="11.421875" style="157" customWidth="1"/>
    <col min="10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195</v>
      </c>
      <c r="D15" s="179"/>
      <c r="E15" s="180"/>
      <c r="F15" s="180"/>
      <c r="G15" s="181"/>
    </row>
    <row r="16" spans="1:7" ht="17.25">
      <c r="A16" s="176"/>
      <c r="B16" s="326" t="str">
        <f>+'[8]APU '!$C$84</f>
        <v>303-2 (1)</v>
      </c>
      <c r="C16" s="211" t="str">
        <f>+'[8]APU '!$C$85</f>
        <v>Excavación sin clasificación</v>
      </c>
      <c r="D16" s="212" t="str">
        <f>+'[8]APU '!$C$86</f>
        <v>m3</v>
      </c>
      <c r="E16" s="213">
        <v>7800</v>
      </c>
      <c r="F16" s="343"/>
      <c r="G16" s="215">
        <f>+ROUND(E16*F16,2)</f>
        <v>0</v>
      </c>
    </row>
    <row r="17" spans="1:7" ht="34.5">
      <c r="A17" s="176"/>
      <c r="B17" s="326" t="str">
        <f>+'[8]APU '!$C$9147</f>
        <v>309-2(2)</v>
      </c>
      <c r="C17" s="211" t="s">
        <v>402</v>
      </c>
      <c r="D17" s="212" t="str">
        <f>+'[8]APU '!$C$9149</f>
        <v>m3-km</v>
      </c>
      <c r="E17" s="213">
        <f>+E20*5</f>
        <v>39385</v>
      </c>
      <c r="F17" s="343"/>
      <c r="G17" s="215">
        <f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77</v>
      </c>
      <c r="F18" s="343"/>
      <c r="G18" s="215">
        <f>+ROUND(E18*F18,2)</f>
        <v>0</v>
      </c>
    </row>
    <row r="19" spans="1:7" ht="34.5">
      <c r="A19" s="176"/>
      <c r="B19" s="326" t="str">
        <f>+'[8]APU '!$C$7483</f>
        <v>511-1 (4)d</v>
      </c>
      <c r="C19" s="211" t="str">
        <f>+'[8]APU '!$C$7484</f>
        <v>Revestimiento de Hormigón Simple, f'c=210 kg/cm2 (Bordillos Cunetas, parterre  y canales)</v>
      </c>
      <c r="D19" s="212" t="str">
        <f>+'[8]APU '!$C$7485</f>
        <v>m3</v>
      </c>
      <c r="E19" s="213">
        <v>70</v>
      </c>
      <c r="F19" s="343"/>
      <c r="G19" s="215">
        <f>+ROUND(E19*F19,2)</f>
        <v>0</v>
      </c>
    </row>
    <row r="20" spans="1:7" ht="29.25" customHeight="1">
      <c r="A20" s="176"/>
      <c r="B20" s="326" t="str">
        <f>+'[8]APU '!$C$9071</f>
        <v>310-(1) E</v>
      </c>
      <c r="C20" s="211" t="str">
        <f>+'[8]APU '!$C$9072</f>
        <v>Escombrera (Disposición Final y Tratamiento Paisajístico de Zonas de Depósito)</v>
      </c>
      <c r="D20" s="212" t="str">
        <f>+'[8]APU '!$C$9073</f>
        <v>m3</v>
      </c>
      <c r="E20" s="213">
        <f>+E16+E18</f>
        <v>7877</v>
      </c>
      <c r="F20" s="214"/>
      <c r="G20" s="215">
        <f>+ROUND(E20*F20,2)</f>
        <v>0</v>
      </c>
    </row>
    <row r="21" spans="1:7" s="182" customFormat="1" ht="15" customHeight="1" thickBot="1">
      <c r="A21" s="259"/>
      <c r="B21" s="187"/>
      <c r="C21" s="188"/>
      <c r="D21" s="189"/>
      <c r="E21" s="190"/>
      <c r="F21" s="191"/>
      <c r="G21" s="192">
        <v>0</v>
      </c>
    </row>
    <row r="22" spans="1:7" s="182" customFormat="1" ht="9.75" customHeight="1" thickBot="1">
      <c r="A22" s="259"/>
      <c r="B22" s="245"/>
      <c r="C22" s="246"/>
      <c r="D22" s="245"/>
      <c r="E22" s="247"/>
      <c r="F22" s="248"/>
      <c r="G22" s="249"/>
    </row>
    <row r="23" spans="1:7" ht="19.5" thickBot="1">
      <c r="A23" s="193"/>
      <c r="B23" s="194"/>
      <c r="C23" s="195"/>
      <c r="D23" s="196"/>
      <c r="E23" s="197"/>
      <c r="F23" s="383" t="s">
        <v>104</v>
      </c>
      <c r="G23" s="390"/>
    </row>
    <row r="24" spans="1:7" ht="20.25">
      <c r="A24" s="194"/>
      <c r="B24" s="201"/>
      <c r="C24" s="202"/>
      <c r="D24" s="202"/>
      <c r="E24" s="202"/>
      <c r="F24" s="203"/>
      <c r="G24" s="203"/>
    </row>
    <row r="25" spans="1:7" ht="9" customHeight="1">
      <c r="A25" s="194"/>
      <c r="B25" s="202"/>
      <c r="C25" s="202"/>
      <c r="D25" s="202"/>
      <c r="E25" s="202"/>
      <c r="F25" s="203"/>
      <c r="G25" s="203"/>
    </row>
    <row r="26" spans="1:7" ht="17.25" customHeight="1">
      <c r="A26" s="194"/>
      <c r="B26" s="439"/>
      <c r="C26" s="439"/>
      <c r="D26" s="439"/>
      <c r="E26" s="439"/>
      <c r="F26" s="439"/>
      <c r="G26" s="439"/>
    </row>
    <row r="27" spans="1:7" ht="17.25">
      <c r="A27" s="194"/>
      <c r="B27" s="194"/>
      <c r="C27" s="204"/>
      <c r="D27" s="205"/>
      <c r="E27" s="206"/>
      <c r="F27" s="206"/>
      <c r="G27" s="198"/>
    </row>
    <row r="28" spans="1:7" ht="17.25">
      <c r="A28" s="194"/>
      <c r="B28" s="194"/>
      <c r="D28" s="196"/>
      <c r="E28" s="169"/>
      <c r="F28" s="169"/>
      <c r="G28" s="207"/>
    </row>
    <row r="29" spans="1:7" ht="17.25">
      <c r="A29" s="194"/>
      <c r="B29" s="194"/>
      <c r="C29" s="195"/>
      <c r="D29" s="196"/>
      <c r="E29" s="169"/>
      <c r="F29" s="169"/>
      <c r="G29" s="208"/>
    </row>
    <row r="30" spans="1:7" ht="17.25">
      <c r="A30" s="194"/>
      <c r="B30" s="194"/>
      <c r="D30" s="196"/>
      <c r="E30" s="169"/>
      <c r="F30" s="169"/>
      <c r="G30" s="207"/>
    </row>
    <row r="33" ht="16.5">
      <c r="C33" s="195"/>
    </row>
    <row r="34" spans="3:6" ht="16.5">
      <c r="C34" s="196"/>
      <c r="D34" s="430"/>
      <c r="E34" s="430"/>
      <c r="F34" s="430"/>
    </row>
    <row r="35" spans="3:6" ht="16.5">
      <c r="C35" s="209"/>
      <c r="D35" s="431"/>
      <c r="E35" s="431"/>
      <c r="F35" s="431"/>
    </row>
    <row r="36" spans="3:6" ht="16.5">
      <c r="C36" s="209"/>
      <c r="D36" s="431"/>
      <c r="E36" s="431"/>
      <c r="F36" s="431"/>
    </row>
    <row r="38" ht="17.25" customHeight="1">
      <c r="G38" s="198"/>
    </row>
  </sheetData>
  <sheetProtection/>
  <mergeCells count="9">
    <mergeCell ref="B26:G26"/>
    <mergeCell ref="D34:F34"/>
    <mergeCell ref="D35:F35"/>
    <mergeCell ref="D36:F36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G37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81.28125" style="157" customWidth="1"/>
    <col min="4" max="4" width="10.140625" style="157" customWidth="1"/>
    <col min="5" max="5" width="21.140625" style="157" customWidth="1"/>
    <col min="6" max="6" width="26.421875" style="157" customWidth="1"/>
    <col min="7" max="7" width="22.42187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196</v>
      </c>
      <c r="D15" s="179"/>
      <c r="E15" s="180"/>
      <c r="F15" s="180"/>
      <c r="G15" s="181"/>
    </row>
    <row r="16" spans="1:7" ht="17.25">
      <c r="A16" s="176"/>
      <c r="B16" s="326" t="str">
        <f>+'[8]APU '!$C$84</f>
        <v>303-2 (1)</v>
      </c>
      <c r="C16" s="211" t="str">
        <f>+'[8]APU '!$C$85</f>
        <v>Excavación sin clasificación</v>
      </c>
      <c r="D16" s="212" t="str">
        <f>+'[8]APU '!$C$86</f>
        <v>m3</v>
      </c>
      <c r="E16" s="213">
        <v>7800</v>
      </c>
      <c r="F16" s="343"/>
      <c r="G16" s="215">
        <f>+ROUND(E16*F16,2)</f>
        <v>0</v>
      </c>
    </row>
    <row r="17" spans="1:7" ht="34.5">
      <c r="A17" s="176"/>
      <c r="B17" s="326" t="str">
        <f>+'[8]APU '!$C$9147</f>
        <v>309-2(2)</v>
      </c>
      <c r="C17" s="211" t="s">
        <v>402</v>
      </c>
      <c r="D17" s="212" t="str">
        <f>+'[8]APU '!$C$9149</f>
        <v>m3-km</v>
      </c>
      <c r="E17" s="213">
        <f>+E20*5</f>
        <v>39385</v>
      </c>
      <c r="F17" s="343"/>
      <c r="G17" s="215">
        <f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77</v>
      </c>
      <c r="F18" s="343"/>
      <c r="G18" s="215">
        <f>+ROUND(E18*F18,2)</f>
        <v>0</v>
      </c>
    </row>
    <row r="19" spans="1:7" ht="34.5">
      <c r="A19" s="176"/>
      <c r="B19" s="326" t="str">
        <f>+'[8]APU '!$C$7483</f>
        <v>511-1 (4)d</v>
      </c>
      <c r="C19" s="211" t="str">
        <f>+'[8]APU '!$C$7484</f>
        <v>Revestimiento de Hormigón Simple, f'c=210 kg/cm2 (Bordillos Cunetas, parterre  y canales)</v>
      </c>
      <c r="D19" s="212" t="str">
        <f>+'[8]APU '!$C$7485</f>
        <v>m3</v>
      </c>
      <c r="E19" s="213">
        <v>70</v>
      </c>
      <c r="F19" s="343"/>
      <c r="G19" s="215">
        <f>+ROUND(E19*F19,2)</f>
        <v>0</v>
      </c>
    </row>
    <row r="20" spans="1:7" ht="34.5">
      <c r="A20" s="176"/>
      <c r="B20" s="326" t="str">
        <f>+'[8]APU '!$C$9071</f>
        <v>310-(1) E</v>
      </c>
      <c r="C20" s="211" t="str">
        <f>+'[8]APU '!$C$9072</f>
        <v>Escombrera (Disposición Final y Tratamiento Paisajístico de Zonas de Depósito)</v>
      </c>
      <c r="D20" s="212" t="str">
        <f>+'[8]APU '!$C$9073</f>
        <v>m3</v>
      </c>
      <c r="E20" s="213">
        <f>+E16+E18</f>
        <v>7877</v>
      </c>
      <c r="F20" s="214"/>
      <c r="G20" s="215">
        <f>+ROUND(E20*F20,2)</f>
        <v>0</v>
      </c>
    </row>
    <row r="21" spans="1:7" s="182" customFormat="1" ht="9.75" customHeight="1" thickBot="1">
      <c r="A21" s="259"/>
      <c r="B21" s="187"/>
      <c r="C21" s="188"/>
      <c r="D21" s="189"/>
      <c r="E21" s="190"/>
      <c r="F21" s="248"/>
      <c r="G21" s="249">
        <v>0</v>
      </c>
    </row>
    <row r="22" spans="1:7" ht="21" thickBot="1">
      <c r="A22" s="193"/>
      <c r="B22" s="194"/>
      <c r="C22" s="195"/>
      <c r="D22" s="196"/>
      <c r="E22" s="197"/>
      <c r="F22" s="255" t="s">
        <v>104</v>
      </c>
      <c r="G22" s="388"/>
    </row>
    <row r="23" spans="1:7" ht="20.25">
      <c r="A23" s="194"/>
      <c r="B23" s="201"/>
      <c r="C23" s="202"/>
      <c r="D23" s="202"/>
      <c r="E23" s="202"/>
      <c r="F23" s="203"/>
      <c r="G23" s="203"/>
    </row>
    <row r="24" spans="1:7" ht="9" customHeight="1">
      <c r="A24" s="194"/>
      <c r="B24" s="202"/>
      <c r="C24" s="202"/>
      <c r="D24" s="202"/>
      <c r="E24" s="202"/>
      <c r="F24" s="203"/>
      <c r="G24" s="203"/>
    </row>
    <row r="25" spans="1:7" ht="17.25" customHeight="1">
      <c r="A25" s="194"/>
      <c r="B25" s="439"/>
      <c r="C25" s="439"/>
      <c r="D25" s="439"/>
      <c r="E25" s="439"/>
      <c r="F25" s="439"/>
      <c r="G25" s="439"/>
    </row>
    <row r="26" spans="1:7" ht="17.25">
      <c r="A26" s="194"/>
      <c r="B26" s="194"/>
      <c r="C26" s="204"/>
      <c r="D26" s="205"/>
      <c r="E26" s="206"/>
      <c r="F26" s="206"/>
      <c r="G26" s="198"/>
    </row>
    <row r="27" spans="1:7" ht="17.25">
      <c r="A27" s="194"/>
      <c r="B27" s="194"/>
      <c r="D27" s="196"/>
      <c r="E27" s="169"/>
      <c r="F27" s="169"/>
      <c r="G27" s="207"/>
    </row>
    <row r="28" spans="1:7" ht="17.25">
      <c r="A28" s="194"/>
      <c r="B28" s="194"/>
      <c r="C28" s="195"/>
      <c r="D28" s="196"/>
      <c r="E28" s="169"/>
      <c r="F28" s="169"/>
      <c r="G28" s="208"/>
    </row>
    <row r="29" spans="1:7" ht="17.25">
      <c r="A29" s="194"/>
      <c r="B29" s="194"/>
      <c r="D29" s="196"/>
      <c r="E29" s="169"/>
      <c r="F29" s="169"/>
      <c r="G29" s="207"/>
    </row>
    <row r="32" ht="16.5">
      <c r="C32" s="195"/>
    </row>
    <row r="33" spans="3:6" ht="16.5">
      <c r="C33" s="196"/>
      <c r="D33" s="430"/>
      <c r="E33" s="430"/>
      <c r="F33" s="430"/>
    </row>
    <row r="34" spans="3:6" ht="16.5">
      <c r="C34" s="209"/>
      <c r="D34" s="431"/>
      <c r="E34" s="431"/>
      <c r="F34" s="431"/>
    </row>
    <row r="35" spans="3:6" ht="16.5">
      <c r="C35" s="209"/>
      <c r="D35" s="431"/>
      <c r="E35" s="431"/>
      <c r="F35" s="431"/>
    </row>
    <row r="37" ht="17.25" customHeight="1">
      <c r="G37" s="198"/>
    </row>
  </sheetData>
  <sheetProtection/>
  <mergeCells count="9">
    <mergeCell ref="B25:G25"/>
    <mergeCell ref="D33:F33"/>
    <mergeCell ref="D34:F34"/>
    <mergeCell ref="D35:F35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G41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6.421875" style="157" customWidth="1"/>
    <col min="2" max="2" width="18.7109375" style="157" customWidth="1"/>
    <col min="3" max="3" width="78.28125" style="157" customWidth="1"/>
    <col min="4" max="4" width="10.140625" style="157" customWidth="1"/>
    <col min="5" max="5" width="21.140625" style="157" customWidth="1"/>
    <col min="6" max="6" width="26.421875" style="157" customWidth="1"/>
    <col min="7" max="7" width="22.421875" style="157" customWidth="1"/>
    <col min="8" max="10" width="11.421875" style="157" customWidth="1"/>
    <col min="11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197</v>
      </c>
      <c r="D15" s="179"/>
      <c r="E15" s="180"/>
      <c r="F15" s="180"/>
      <c r="G15" s="181"/>
    </row>
    <row r="16" spans="1:7" ht="17.25">
      <c r="A16" s="176"/>
      <c r="B16" s="345" t="str">
        <f>+'[8]APU '!$C$6426</f>
        <v>307-2 (1)</v>
      </c>
      <c r="C16" s="211" t="str">
        <f>+'[8]APU '!$C$6427</f>
        <v>Excavación y relleno para estructuras</v>
      </c>
      <c r="D16" s="212" t="str">
        <f>+'[8]APU '!$C$6428</f>
        <v>m3</v>
      </c>
      <c r="E16" s="213">
        <v>160</v>
      </c>
      <c r="F16" s="386"/>
      <c r="G16" s="214">
        <f>+ROUND(E16*F16,2)</f>
        <v>0</v>
      </c>
    </row>
    <row r="17" spans="1:7" ht="17.25">
      <c r="A17" s="176"/>
      <c r="B17" s="345" t="str">
        <f>+'[8]APU '!$C$7633</f>
        <v>508 (3) a</v>
      </c>
      <c r="C17" s="211" t="str">
        <f>+'[8]APU '!$C$7634</f>
        <v>Gaviones</v>
      </c>
      <c r="D17" s="212" t="str">
        <f>+'[8]APU '!$C$7635</f>
        <v>m3</v>
      </c>
      <c r="E17" s="213">
        <v>200</v>
      </c>
      <c r="F17" s="386"/>
      <c r="G17" s="214">
        <f aca="true" t="shared" si="0" ref="G17:G24">+ROUND(E17*F17,2)</f>
        <v>0</v>
      </c>
    </row>
    <row r="18" spans="1:7" ht="34.5">
      <c r="A18" s="176"/>
      <c r="B18" s="345" t="str">
        <f>+'[8]APU '!$C$7709</f>
        <v>309-6(8)E</v>
      </c>
      <c r="C18" s="211" t="s">
        <v>157</v>
      </c>
      <c r="D18" s="212" t="str">
        <f>+'[8]APU '!$C$7711</f>
        <v>m3-km</v>
      </c>
      <c r="E18" s="213">
        <f>+E17*59</f>
        <v>11800</v>
      </c>
      <c r="F18" s="386"/>
      <c r="G18" s="214">
        <f t="shared" si="0"/>
        <v>0</v>
      </c>
    </row>
    <row r="19" spans="1:7" ht="17.25">
      <c r="A19" s="176"/>
      <c r="B19" s="345" t="str">
        <f>+'[8]APU '!$C$539</f>
        <v>304-1 (2)</v>
      </c>
      <c r="C19" s="211" t="str">
        <f>+'[8]APU '!$C$540</f>
        <v>Material de préstamo importado</v>
      </c>
      <c r="D19" s="212" t="str">
        <f>+'[8]APU '!$C$541</f>
        <v>m3</v>
      </c>
      <c r="E19" s="213">
        <v>1140</v>
      </c>
      <c r="F19" s="386"/>
      <c r="G19" s="214">
        <f t="shared" si="0"/>
        <v>0</v>
      </c>
    </row>
    <row r="20" spans="1:7" ht="34.5">
      <c r="A20" s="176"/>
      <c r="B20" s="345" t="str">
        <f>+'[8]APU '!$C$690</f>
        <v>309-4(2)</v>
      </c>
      <c r="C20" s="211" t="s">
        <v>198</v>
      </c>
      <c r="D20" s="212" t="str">
        <f>+'[8]APU '!$C$692</f>
        <v>m3-km</v>
      </c>
      <c r="E20" s="213">
        <f>+E19*12</f>
        <v>13680</v>
      </c>
      <c r="F20" s="386"/>
      <c r="G20" s="214">
        <f t="shared" si="0"/>
        <v>0</v>
      </c>
    </row>
    <row r="21" spans="1:7" ht="34.5">
      <c r="A21" s="176"/>
      <c r="B21" s="345" t="str">
        <f>+'[8]APU '!$C$7483</f>
        <v>511-1 (4)d</v>
      </c>
      <c r="C21" s="211" t="str">
        <f>+'[8]APU '!$C$7484</f>
        <v>Revestimiento de Hormigón Simple, f'c=210 kg/cm2 (Bordillos Cunetas, parterre  y canales)</v>
      </c>
      <c r="D21" s="212" t="str">
        <f>+'[8]APU '!$C$7485</f>
        <v>m3</v>
      </c>
      <c r="E21" s="213">
        <v>10</v>
      </c>
      <c r="F21" s="386"/>
      <c r="G21" s="214">
        <f t="shared" si="0"/>
        <v>0</v>
      </c>
    </row>
    <row r="22" spans="1:7" ht="17.25">
      <c r="A22" s="176"/>
      <c r="B22" s="345" t="str">
        <f>+'[8]APU '!$C$7784</f>
        <v>402-7 (2)</v>
      </c>
      <c r="C22" s="211" t="str">
        <f>+'[8]APU '!$C$7785</f>
        <v>Geotextil (separador), 2000 NT</v>
      </c>
      <c r="D22" s="212" t="str">
        <f>+'[8]APU '!$C$7786</f>
        <v>m2</v>
      </c>
      <c r="E22" s="213">
        <v>200</v>
      </c>
      <c r="F22" s="386"/>
      <c r="G22" s="214">
        <f t="shared" si="0"/>
        <v>0</v>
      </c>
    </row>
    <row r="23" spans="1:7" ht="34.5">
      <c r="A23" s="176"/>
      <c r="B23" s="345" t="str">
        <f>+'[8]APU '!$C$9071</f>
        <v>310-(1) E</v>
      </c>
      <c r="C23" s="211" t="str">
        <f>+'[8]APU '!$C$9072</f>
        <v>Escombrera (Disposición Final y Tratamiento Paisajístico de Zonas de Depósito)</v>
      </c>
      <c r="D23" s="212" t="str">
        <f>+'[8]APU '!$C$9073</f>
        <v>m3</v>
      </c>
      <c r="E23" s="213"/>
      <c r="F23" s="214"/>
      <c r="G23" s="214">
        <f t="shared" si="0"/>
        <v>0</v>
      </c>
    </row>
    <row r="24" spans="1:7" ht="34.5">
      <c r="A24" s="176"/>
      <c r="B24" s="212" t="str">
        <f>+'[8]APU '!$C$9147</f>
        <v>309-2(2)</v>
      </c>
      <c r="C24" s="211" t="s">
        <v>402</v>
      </c>
      <c r="D24" s="212" t="str">
        <f>+'[8]APU '!$C$9149</f>
        <v>m3-km</v>
      </c>
      <c r="E24" s="213">
        <v>240</v>
      </c>
      <c r="F24" s="386"/>
      <c r="G24" s="214">
        <f t="shared" si="0"/>
        <v>0</v>
      </c>
    </row>
    <row r="25" spans="1:7" s="182" customFormat="1" ht="9.75" customHeight="1" thickBot="1">
      <c r="A25" s="259"/>
      <c r="B25" s="187"/>
      <c r="C25" s="188"/>
      <c r="D25" s="189"/>
      <c r="E25" s="190"/>
      <c r="F25" s="248"/>
      <c r="G25" s="249">
        <v>0</v>
      </c>
    </row>
    <row r="26" spans="1:7" ht="21" thickBot="1">
      <c r="A26" s="193"/>
      <c r="B26" s="194"/>
      <c r="C26" s="195"/>
      <c r="D26" s="196"/>
      <c r="E26" s="197"/>
      <c r="F26" s="387" t="s">
        <v>104</v>
      </c>
      <c r="G26" s="388"/>
    </row>
    <row r="27" spans="1:7" ht="20.25">
      <c r="A27" s="194"/>
      <c r="B27" s="201"/>
      <c r="C27" s="202"/>
      <c r="D27" s="202"/>
      <c r="E27" s="202"/>
      <c r="F27" s="203"/>
      <c r="G27" s="203"/>
    </row>
    <row r="28" spans="1:7" ht="9" customHeight="1">
      <c r="A28" s="194"/>
      <c r="B28" s="202"/>
      <c r="C28" s="202"/>
      <c r="D28" s="202"/>
      <c r="E28" s="202"/>
      <c r="F28" s="203"/>
      <c r="G28" s="203"/>
    </row>
    <row r="29" spans="1:7" ht="17.25" customHeight="1">
      <c r="A29" s="194"/>
      <c r="B29" s="439"/>
      <c r="C29" s="439"/>
      <c r="D29" s="439"/>
      <c r="E29" s="439"/>
      <c r="F29" s="439"/>
      <c r="G29" s="439"/>
    </row>
    <row r="30" spans="1:7" ht="17.25">
      <c r="A30" s="194"/>
      <c r="B30" s="194"/>
      <c r="C30" s="204"/>
      <c r="D30" s="205"/>
      <c r="E30" s="206"/>
      <c r="F30" s="206"/>
      <c r="G30" s="198"/>
    </row>
    <row r="31" spans="1:7" ht="17.25">
      <c r="A31" s="194"/>
      <c r="B31" s="194"/>
      <c r="D31" s="196"/>
      <c r="E31" s="169"/>
      <c r="F31" s="169"/>
      <c r="G31" s="207"/>
    </row>
    <row r="32" spans="1:7" ht="17.25">
      <c r="A32" s="194"/>
      <c r="B32" s="194"/>
      <c r="C32" s="195"/>
      <c r="D32" s="196"/>
      <c r="E32" s="169"/>
      <c r="F32" s="169"/>
      <c r="G32" s="208"/>
    </row>
    <row r="33" spans="1:7" ht="17.25">
      <c r="A33" s="194"/>
      <c r="B33" s="194"/>
      <c r="D33" s="196"/>
      <c r="E33" s="169"/>
      <c r="F33" s="169"/>
      <c r="G33" s="207"/>
    </row>
    <row r="36" ht="16.5">
      <c r="C36" s="195"/>
    </row>
    <row r="37" spans="3:6" ht="16.5">
      <c r="C37" s="196"/>
      <c r="D37" s="430"/>
      <c r="E37" s="430"/>
      <c r="F37" s="430"/>
    </row>
    <row r="38" spans="3:6" ht="16.5">
      <c r="C38" s="209"/>
      <c r="D38" s="431"/>
      <c r="E38" s="431"/>
      <c r="F38" s="431"/>
    </row>
    <row r="39" spans="3:6" ht="16.5">
      <c r="C39" s="209"/>
      <c r="D39" s="431"/>
      <c r="E39" s="431"/>
      <c r="F39" s="431"/>
    </row>
    <row r="41" ht="17.25" customHeight="1">
      <c r="G41" s="198"/>
    </row>
  </sheetData>
  <sheetProtection/>
  <mergeCells count="9">
    <mergeCell ref="B29:G29"/>
    <mergeCell ref="D37:F37"/>
    <mergeCell ref="D38:F38"/>
    <mergeCell ref="D39:F39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8" r:id="rId3"/>
  <headerFooter alignWithMargins="0">
    <oddHeader>&amp;R&amp;G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54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4.8515625" style="157" customWidth="1"/>
    <col min="2" max="2" width="18.7109375" style="157" customWidth="1"/>
    <col min="3" max="3" width="70.421875" style="157" customWidth="1"/>
    <col min="4" max="4" width="10.140625" style="157" customWidth="1"/>
    <col min="5" max="5" width="16.28125" style="157" customWidth="1"/>
    <col min="6" max="6" width="17.8515625" style="157" customWidth="1"/>
    <col min="7" max="7" width="20.2812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24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368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5" t="s">
        <v>319</v>
      </c>
      <c r="G13" s="171" t="s">
        <v>320</v>
      </c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390</v>
      </c>
      <c r="D15" s="179"/>
      <c r="E15" s="180"/>
      <c r="F15" s="180"/>
      <c r="G15" s="181"/>
    </row>
    <row r="16" spans="1:7" ht="21" customHeight="1">
      <c r="A16" s="176"/>
      <c r="B16" s="210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120</v>
      </c>
      <c r="F16" s="343"/>
      <c r="G16" s="215">
        <f>+ROUND(E16*F16,2)</f>
        <v>0</v>
      </c>
    </row>
    <row r="17" spans="1:7" ht="21" customHeight="1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420</v>
      </c>
      <c r="F17" s="343"/>
      <c r="G17" s="215">
        <f aca="true" t="shared" si="0" ref="G17:G27">+ROUND(E17*F17,2)</f>
        <v>0</v>
      </c>
    </row>
    <row r="18" spans="1:7" ht="21" customHeight="1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16</v>
      </c>
      <c r="F18" s="343"/>
      <c r="G18" s="215">
        <f t="shared" si="0"/>
        <v>0</v>
      </c>
    </row>
    <row r="19" spans="1:7" ht="21" customHeight="1">
      <c r="A19" s="176"/>
      <c r="B19" s="210" t="str">
        <f>+'[8]APU '!$C$6426</f>
        <v>307-2 (1)</v>
      </c>
      <c r="C19" s="211" t="str">
        <f>+'[8]APU '!$C$6427</f>
        <v>Excavación y relleno para estructuras</v>
      </c>
      <c r="D19" s="212" t="str">
        <f>+'[8]APU '!$C$6428</f>
        <v>m3</v>
      </c>
      <c r="E19" s="213">
        <v>84</v>
      </c>
      <c r="F19" s="343"/>
      <c r="G19" s="215">
        <f t="shared" si="0"/>
        <v>0</v>
      </c>
    </row>
    <row r="20" spans="1:7" ht="21" customHeight="1">
      <c r="A20" s="176"/>
      <c r="B20" s="326" t="str">
        <f>+'[8]APU '!$C$841</f>
        <v>403-1 a</v>
      </c>
      <c r="C20" s="211" t="str">
        <f>+'[8]APU '!$C$842</f>
        <v>Sub-base Clase 1</v>
      </c>
      <c r="D20" s="212" t="str">
        <f>+'[8]APU '!$C$843</f>
        <v>m3</v>
      </c>
      <c r="E20" s="213">
        <v>168</v>
      </c>
      <c r="F20" s="343"/>
      <c r="G20" s="215">
        <f>+ROUND(E20*F20,2)</f>
        <v>0</v>
      </c>
    </row>
    <row r="21" spans="1:7" ht="21" customHeight="1">
      <c r="A21" s="176"/>
      <c r="B21" s="326" t="str">
        <f>+'[8]APU '!$C$917</f>
        <v>404-1 a</v>
      </c>
      <c r="C21" s="211" t="str">
        <f>+'[8]APU '!$C$918</f>
        <v>Base, Clase 1</v>
      </c>
      <c r="D21" s="212" t="str">
        <f>+'[8]APU '!$C$919</f>
        <v>m3</v>
      </c>
      <c r="E21" s="213">
        <v>168</v>
      </c>
      <c r="F21" s="343"/>
      <c r="G21" s="215">
        <f>+ROUND(E21*F21,2)</f>
        <v>0</v>
      </c>
    </row>
    <row r="22" spans="1:7" ht="27" customHeight="1">
      <c r="A22" s="176"/>
      <c r="B22" s="210" t="str">
        <f>+'[8]APU '!$C$1143</f>
        <v>309-6(5)E</v>
      </c>
      <c r="C22" s="211" t="s">
        <v>403</v>
      </c>
      <c r="D22" s="212" t="str">
        <f>+'[8]APU '!$C$1145</f>
        <v>m3-km</v>
      </c>
      <c r="E22" s="213">
        <f>+(E20)*85</f>
        <v>14280</v>
      </c>
      <c r="F22" s="343"/>
      <c r="G22" s="215">
        <f>+ROUND(E22*F22,2)</f>
        <v>0</v>
      </c>
    </row>
    <row r="23" spans="1:7" ht="27" customHeight="1">
      <c r="A23" s="176"/>
      <c r="B23" s="210" t="str">
        <f>+'[8]APU '!$C$1218</f>
        <v>309-6(5)E</v>
      </c>
      <c r="C23" s="211" t="s">
        <v>404</v>
      </c>
      <c r="D23" s="212" t="str">
        <f>+'[8]APU '!$C$1220</f>
        <v>m3-km</v>
      </c>
      <c r="E23" s="213">
        <f>+(E21)*85</f>
        <v>14280</v>
      </c>
      <c r="F23" s="343"/>
      <c r="G23" s="215">
        <f>+ROUND(E23*F23,2)</f>
        <v>0</v>
      </c>
    </row>
    <row r="24" spans="1:7" ht="34.5" customHeight="1">
      <c r="A24" s="176"/>
      <c r="B24" s="210" t="str">
        <f>+'[8]APU '!$C$3185</f>
        <v>405-8 (1)</v>
      </c>
      <c r="C24" s="211" t="str">
        <f>+'[8]APU '!$C$3186</f>
        <v>Pavimento de hormigón de cemento Portland, 4.5Mpa. (Planta)  (Manual) Incl. Curador superficial y acabado</v>
      </c>
      <c r="D24" s="212" t="str">
        <f>+'[8]APU '!$C$3187</f>
        <v>m3</v>
      </c>
      <c r="E24" s="213">
        <v>120</v>
      </c>
      <c r="F24" s="343"/>
      <c r="G24" s="215">
        <f t="shared" si="0"/>
        <v>0</v>
      </c>
    </row>
    <row r="25" spans="1:7" ht="36" customHeight="1">
      <c r="A25" s="176"/>
      <c r="B25" s="210" t="str">
        <f>+'[8]APU '!$C$3260</f>
        <v>309-6(4)E</v>
      </c>
      <c r="C25" s="211" t="s">
        <v>388</v>
      </c>
      <c r="D25" s="212" t="str">
        <f>+'[8]APU '!$C$3262</f>
        <v>m3-km</v>
      </c>
      <c r="E25" s="213">
        <f>+E24*85</f>
        <v>10200</v>
      </c>
      <c r="F25" s="214"/>
      <c r="G25" s="215">
        <f t="shared" si="0"/>
        <v>0</v>
      </c>
    </row>
    <row r="26" spans="1:7" ht="33.75" customHeight="1">
      <c r="A26" s="176"/>
      <c r="B26" s="210" t="str">
        <f>+'[8]APU '!$C$3336</f>
        <v>405-8 (2)</v>
      </c>
      <c r="C26" s="211" t="str">
        <f>+'[8]APU '!$C$3337</f>
        <v>Acero de refuerzo en barras (pasadores acero liso D = 32 mm; corrugado, fy = 4200 kg/cm2)</v>
      </c>
      <c r="D26" s="212" t="str">
        <f>+'[8]APU '!$C$3338</f>
        <v>Kg</v>
      </c>
      <c r="E26" s="213">
        <v>95</v>
      </c>
      <c r="F26" s="343"/>
      <c r="G26" s="215">
        <f t="shared" si="0"/>
        <v>0</v>
      </c>
    </row>
    <row r="27" spans="1:7" ht="21" customHeight="1">
      <c r="A27" s="176"/>
      <c r="B27" s="210" t="str">
        <f>+'[8]APU '!$C$3486</f>
        <v>405-8 (4)E</v>
      </c>
      <c r="C27" s="338" t="str">
        <f>+'[8]APU '!$C$3487</f>
        <v>Juntas simuladas (4 X 4.5), Longitudinales y transversales (Corte y sello)</v>
      </c>
      <c r="D27" s="212" t="str">
        <f>+'[8]APU '!$C$3488</f>
        <v>m</v>
      </c>
      <c r="E27" s="213">
        <v>350</v>
      </c>
      <c r="F27" s="343"/>
      <c r="G27" s="215">
        <f t="shared" si="0"/>
        <v>0</v>
      </c>
    </row>
    <row r="28" spans="1:7" ht="18.75" customHeight="1">
      <c r="A28" s="176"/>
      <c r="B28" s="210" t="str">
        <f>+'[8]APU '!$C$7483</f>
        <v>511-1 (4)d</v>
      </c>
      <c r="C28" s="211" t="str">
        <f>+'[8]APU '!$C$7484</f>
        <v>Revestimiento de Hormigón Simple, f'c=210 kg/cm2 (Bordillos Cunetas, parterre  y canales)</v>
      </c>
      <c r="D28" s="212" t="str">
        <f>+'[8]APU '!$C$7485</f>
        <v>m3</v>
      </c>
      <c r="E28" s="213">
        <v>12</v>
      </c>
      <c r="F28" s="343"/>
      <c r="G28" s="215">
        <f aca="true" t="shared" si="1" ref="G28:G37">+ROUND(E28*F28,2)</f>
        <v>0</v>
      </c>
    </row>
    <row r="29" spans="1:7" ht="18.75" customHeight="1">
      <c r="A29" s="176"/>
      <c r="B29" s="210" t="str">
        <f>+'[8]APU '!$C$8165</f>
        <v>508 - (2) a</v>
      </c>
      <c r="C29" s="211" t="str">
        <f>+'[8]APU '!$C$8166</f>
        <v>Mampostería de piedra molón (Enrocado  (Hormigón Simple 40% + Piedra enrocado 60%)</v>
      </c>
      <c r="D29" s="212" t="str">
        <f>+'[8]APU '!$C$8167</f>
        <v>m3</v>
      </c>
      <c r="E29" s="213">
        <v>126</v>
      </c>
      <c r="F29" s="343"/>
      <c r="G29" s="215">
        <f t="shared" si="1"/>
        <v>0</v>
      </c>
    </row>
    <row r="30" spans="1:7" ht="34.5" customHeight="1">
      <c r="A30" s="176"/>
      <c r="B30" s="210" t="str">
        <f>+'[8]APU '!$C$8240</f>
        <v>309-6(5)E</v>
      </c>
      <c r="C30" s="211" t="s">
        <v>389</v>
      </c>
      <c r="D30" s="212" t="str">
        <f>+'[8]APU '!$C$8242</f>
        <v>m3-km</v>
      </c>
      <c r="E30" s="213">
        <f>+E29*0.6*85</f>
        <v>6425.999999999999</v>
      </c>
      <c r="F30" s="214"/>
      <c r="G30" s="215">
        <f t="shared" si="1"/>
        <v>0</v>
      </c>
    </row>
    <row r="31" spans="1:7" ht="38.25" customHeight="1">
      <c r="A31" s="176"/>
      <c r="B31" s="326" t="str">
        <f>+'[8]APU '!$C$9071</f>
        <v>310-(1) E</v>
      </c>
      <c r="C31" s="211" t="str">
        <f>+'[8]APU '!$C$9072</f>
        <v>Escombrera (Disposición Final y Tratamiento Paisajístico de Zonas de Depósito)</v>
      </c>
      <c r="D31" s="212" t="str">
        <f>+'[8]APU '!$C$9073</f>
        <v>m3</v>
      </c>
      <c r="E31" s="213">
        <f>+E17+E18+E19*0.3+E16</f>
        <v>581.2</v>
      </c>
      <c r="F31" s="214"/>
      <c r="G31" s="215">
        <f t="shared" si="1"/>
        <v>0</v>
      </c>
    </row>
    <row r="32" spans="1:7" ht="34.5">
      <c r="A32" s="176"/>
      <c r="B32" s="326" t="str">
        <f>+'[8]APU '!$C$9147</f>
        <v>309-2(2)</v>
      </c>
      <c r="C32" s="211" t="s">
        <v>391</v>
      </c>
      <c r="D32" s="212" t="str">
        <f>+'[8]APU '!$C$9149</f>
        <v>m3-km</v>
      </c>
      <c r="E32" s="213">
        <f>+(E17+E18+E19*0.3)*5</f>
        <v>2306</v>
      </c>
      <c r="F32" s="343"/>
      <c r="G32" s="215">
        <f t="shared" si="1"/>
        <v>0</v>
      </c>
    </row>
    <row r="33" spans="1:12" ht="17.25">
      <c r="A33" s="176"/>
      <c r="B33" s="326" t="str">
        <f>+'[8]APU '!$C$6728</f>
        <v>307-2 (1) E 1a</v>
      </c>
      <c r="C33" s="211" t="str">
        <f>+'[8]APU '!$C$6729</f>
        <v>Excavación y relleno para estructuras (Zanja sub-drenes)</v>
      </c>
      <c r="D33" s="212" t="str">
        <f>+'[8]APU '!$C$6730</f>
        <v>m3</v>
      </c>
      <c r="E33" s="213">
        <v>240</v>
      </c>
      <c r="F33" s="343"/>
      <c r="G33" s="215">
        <f t="shared" si="1"/>
        <v>0</v>
      </c>
      <c r="L33" s="339"/>
    </row>
    <row r="34" spans="1:12" ht="17.25">
      <c r="A34" s="176"/>
      <c r="B34" s="326" t="str">
        <f>+'[8]APU '!$C$7030</f>
        <v>606-1 (1b)</v>
      </c>
      <c r="C34" s="211" t="str">
        <f>+'[8]APU '!$C$7031</f>
        <v>Geotextil para subdrén, 1600 NT</v>
      </c>
      <c r="D34" s="212" t="str">
        <f>+'[8]APU '!$C$7032</f>
        <v>m2</v>
      </c>
      <c r="E34" s="213">
        <v>960</v>
      </c>
      <c r="F34" s="343"/>
      <c r="G34" s="215">
        <f t="shared" si="1"/>
        <v>0</v>
      </c>
      <c r="L34" s="339"/>
    </row>
    <row r="35" spans="1:12" ht="17.25">
      <c r="A35" s="176"/>
      <c r="B35" s="326" t="s">
        <v>66</v>
      </c>
      <c r="C35" s="211" t="s">
        <v>141</v>
      </c>
      <c r="D35" s="212" t="s">
        <v>41</v>
      </c>
      <c r="E35" s="213">
        <v>150</v>
      </c>
      <c r="F35" s="343"/>
      <c r="G35" s="215">
        <f t="shared" si="1"/>
        <v>0</v>
      </c>
      <c r="L35" s="339"/>
    </row>
    <row r="36" spans="1:12" ht="17.25">
      <c r="A36" s="176"/>
      <c r="B36" s="326" t="str">
        <f>+'[8]APU '!$C$6803</f>
        <v>606-1 (2)</v>
      </c>
      <c r="C36" s="211" t="str">
        <f>+'[8]APU '!$C$6804</f>
        <v>Material filtrante (pasa 6" retiene 3")</v>
      </c>
      <c r="D36" s="212" t="str">
        <f>+'[8]APU '!$C$6805</f>
        <v>m3</v>
      </c>
      <c r="E36" s="213">
        <v>180</v>
      </c>
      <c r="F36" s="343"/>
      <c r="G36" s="215">
        <f t="shared" si="1"/>
        <v>0</v>
      </c>
      <c r="L36" s="339"/>
    </row>
    <row r="37" spans="1:12" ht="34.5">
      <c r="A37" s="176"/>
      <c r="B37" s="210" t="str">
        <f>+'[8]APU '!$C$6879</f>
        <v>309-6(5)E</v>
      </c>
      <c r="C37" s="211" t="str">
        <f>+C30</f>
        <v>Transporte de material filtrante (Distancia de transporte &gt; 50 km)  D= 85 Km</v>
      </c>
      <c r="D37" s="212" t="str">
        <f>+'[8]APU '!$C$6881</f>
        <v>m3-km</v>
      </c>
      <c r="E37" s="213">
        <f>+E36*85</f>
        <v>15300</v>
      </c>
      <c r="F37" s="343"/>
      <c r="G37" s="215">
        <f t="shared" si="1"/>
        <v>0</v>
      </c>
      <c r="L37" s="339">
        <f>+ROUND(I37*J37*K37,2)</f>
        <v>0</v>
      </c>
    </row>
    <row r="38" spans="1:12" s="182" customFormat="1" ht="9.75" customHeight="1" thickBot="1">
      <c r="A38" s="259"/>
      <c r="B38" s="187"/>
      <c r="C38" s="188"/>
      <c r="D38" s="189"/>
      <c r="E38" s="190"/>
      <c r="F38" s="248"/>
      <c r="G38" s="249">
        <v>0</v>
      </c>
      <c r="L38" s="339">
        <f>+ROUND(I38*J38*K38,2)</f>
        <v>0</v>
      </c>
    </row>
    <row r="39" spans="1:12" ht="19.5" customHeight="1" thickBot="1">
      <c r="A39" s="193"/>
      <c r="B39" s="194"/>
      <c r="C39" s="195"/>
      <c r="D39" s="196"/>
      <c r="E39" s="197"/>
      <c r="F39" s="332" t="s">
        <v>104</v>
      </c>
      <c r="G39" s="392"/>
      <c r="L39" s="339">
        <f>+ROUND(I39*J39*K39,2)</f>
        <v>0</v>
      </c>
    </row>
    <row r="40" spans="1:7" ht="20.25">
      <c r="A40" s="194"/>
      <c r="B40" s="201"/>
      <c r="C40" s="202"/>
      <c r="D40" s="202"/>
      <c r="E40" s="202"/>
      <c r="F40" s="203"/>
      <c r="G40" s="203"/>
    </row>
    <row r="41" spans="1:7" ht="9" customHeight="1">
      <c r="A41" s="194"/>
      <c r="B41" s="202"/>
      <c r="C41" s="202"/>
      <c r="D41" s="202"/>
      <c r="E41" s="202"/>
      <c r="F41" s="203"/>
      <c r="G41" s="203"/>
    </row>
    <row r="42" spans="1:7" ht="17.25" customHeight="1">
      <c r="A42" s="194"/>
      <c r="B42" s="439"/>
      <c r="C42" s="439"/>
      <c r="D42" s="439"/>
      <c r="E42" s="439"/>
      <c r="F42" s="439"/>
      <c r="G42" s="439"/>
    </row>
    <row r="43" spans="1:7" ht="17.25">
      <c r="A43" s="194"/>
      <c r="B43" s="194"/>
      <c r="C43" s="204"/>
      <c r="D43" s="205"/>
      <c r="E43" s="206"/>
      <c r="F43" s="206"/>
      <c r="G43" s="198"/>
    </row>
    <row r="44" spans="1:7" ht="17.25">
      <c r="A44" s="194"/>
      <c r="B44" s="194"/>
      <c r="D44" s="196"/>
      <c r="E44" s="169"/>
      <c r="F44" s="169"/>
      <c r="G44" s="207"/>
    </row>
    <row r="45" spans="1:7" ht="17.25">
      <c r="A45" s="194"/>
      <c r="B45" s="194"/>
      <c r="C45" s="195"/>
      <c r="D45" s="196"/>
      <c r="E45" s="169"/>
      <c r="F45" s="169"/>
      <c r="G45" s="208"/>
    </row>
    <row r="46" spans="1:7" ht="17.25">
      <c r="A46" s="194"/>
      <c r="B46" s="194"/>
      <c r="D46" s="196"/>
      <c r="E46" s="169"/>
      <c r="F46" s="169"/>
      <c r="G46" s="207"/>
    </row>
    <row r="49" ht="16.5">
      <c r="C49" s="195"/>
    </row>
    <row r="50" spans="3:6" ht="16.5">
      <c r="C50" s="196"/>
      <c r="D50" s="430"/>
      <c r="E50" s="430"/>
      <c r="F50" s="430"/>
    </row>
    <row r="51" spans="3:6" ht="16.5">
      <c r="C51" s="209"/>
      <c r="D51" s="431"/>
      <c r="E51" s="431"/>
      <c r="F51" s="431"/>
    </row>
    <row r="52" spans="3:6" ht="16.5">
      <c r="C52" s="209"/>
      <c r="D52" s="431"/>
      <c r="E52" s="431"/>
      <c r="F52" s="431"/>
    </row>
    <row r="54" ht="17.25" customHeight="1">
      <c r="G54" s="198"/>
    </row>
  </sheetData>
  <sheetProtection/>
  <mergeCells count="9">
    <mergeCell ref="D50:F50"/>
    <mergeCell ref="D51:F51"/>
    <mergeCell ref="D52:F52"/>
    <mergeCell ref="B1:G1"/>
    <mergeCell ref="C3:G3"/>
    <mergeCell ref="C4:G4"/>
    <mergeCell ref="A8:B8"/>
    <mergeCell ref="B10:G11"/>
    <mergeCell ref="B42:G42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showGridLines="0" showZeros="0" view="pageBreakPreview" zoomScale="70" zoomScaleNormal="80" zoomScaleSheetLayoutView="70" zoomScalePageLayoutView="0" workbookViewId="0" topLeftCell="A1">
      <selection activeCell="F23" sqref="F23"/>
    </sheetView>
  </sheetViews>
  <sheetFormatPr defaultColWidth="11.421875" defaultRowHeight="15"/>
  <cols>
    <col min="1" max="1" width="4.7109375" style="157" customWidth="1"/>
    <col min="2" max="2" width="18.7109375" style="157" customWidth="1"/>
    <col min="3" max="3" width="83.140625" style="157" customWidth="1"/>
    <col min="4" max="4" width="10.140625" style="157" customWidth="1"/>
    <col min="5" max="5" width="21.140625" style="157" customWidth="1"/>
    <col min="6" max="6" width="24.421875" style="157" customWidth="1"/>
    <col min="7" max="7" width="20.2812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371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357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>
        <v>2915313.99</v>
      </c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5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361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10</v>
      </c>
      <c r="F16" s="381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15</v>
      </c>
      <c r="F17" s="343"/>
      <c r="G17" s="215">
        <f aca="true" t="shared" si="0" ref="G17:G35">+ROUND(E17*F17,2)</f>
        <v>0</v>
      </c>
    </row>
    <row r="18" spans="1:7" ht="17.25">
      <c r="A18" s="176"/>
      <c r="B18" s="210" t="str">
        <f>+'[8]APU '!$C$388</f>
        <v>303-2 (2) E 1r</v>
      </c>
      <c r="C18" s="211" t="str">
        <f>+'[8]APU '!$C$389</f>
        <v>Excavación Manual</v>
      </c>
      <c r="D18" s="212" t="str">
        <f>+'[8]APU '!$C$390</f>
        <v>m3</v>
      </c>
      <c r="E18" s="213">
        <v>200</v>
      </c>
      <c r="F18" s="343"/>
      <c r="G18" s="215">
        <f t="shared" si="0"/>
        <v>0</v>
      </c>
    </row>
    <row r="19" spans="1:7" ht="17.25">
      <c r="A19" s="176"/>
      <c r="B19" s="326" t="str">
        <f>+'[8]APU '!$C$766</f>
        <v>402-2 (1)</v>
      </c>
      <c r="C19" s="211" t="str">
        <f>+'[8]APU '!$C$767</f>
        <v>Mejoramiento de la subrasante con suelo seleccionado</v>
      </c>
      <c r="D19" s="212" t="str">
        <f>+'[8]APU '!$C$768</f>
        <v>m3</v>
      </c>
      <c r="E19" s="213">
        <v>20</v>
      </c>
      <c r="F19" s="343"/>
      <c r="G19" s="215">
        <f t="shared" si="0"/>
        <v>0</v>
      </c>
    </row>
    <row r="20" spans="1:7" ht="17.25">
      <c r="A20" s="176"/>
      <c r="B20" s="326" t="str">
        <f>+'[8]APU '!$C$841</f>
        <v>403-1 a</v>
      </c>
      <c r="C20" s="211" t="str">
        <f>+'[8]APU '!$C$842</f>
        <v>Sub-base Clase 1</v>
      </c>
      <c r="D20" s="212" t="str">
        <f>+'[8]APU '!$C$843</f>
        <v>m3</v>
      </c>
      <c r="E20" s="213">
        <v>15</v>
      </c>
      <c r="F20" s="343"/>
      <c r="G20" s="215">
        <f t="shared" si="0"/>
        <v>0</v>
      </c>
    </row>
    <row r="21" spans="1:7" ht="17.25">
      <c r="A21" s="176"/>
      <c r="B21" s="326" t="str">
        <f>+'[8]APU '!$C$917</f>
        <v>404-1 a</v>
      </c>
      <c r="C21" s="211" t="str">
        <f>+'[8]APU '!$C$918</f>
        <v>Base, Clase 1</v>
      </c>
      <c r="D21" s="212" t="str">
        <f>+'[8]APU '!$C$919</f>
        <v>m3</v>
      </c>
      <c r="E21" s="213">
        <v>10</v>
      </c>
      <c r="F21" s="343"/>
      <c r="G21" s="215">
        <f t="shared" si="0"/>
        <v>0</v>
      </c>
    </row>
    <row r="22" spans="1:7" ht="17.25">
      <c r="A22" s="176"/>
      <c r="B22" s="326" t="str">
        <f>+'[8]APU '!$C$1068</f>
        <v>309-6(5)E</v>
      </c>
      <c r="C22" s="211" t="s">
        <v>434</v>
      </c>
      <c r="D22" s="212" t="str">
        <f>+'[8]APU '!$C$1070</f>
        <v>m3-km</v>
      </c>
      <c r="E22" s="213">
        <f>+E19*150</f>
        <v>3000</v>
      </c>
      <c r="F22" s="343"/>
      <c r="G22" s="215">
        <f t="shared" si="0"/>
        <v>0</v>
      </c>
    </row>
    <row r="23" spans="1:7" ht="17.25">
      <c r="A23" s="176"/>
      <c r="B23" s="326" t="str">
        <f>+'[8]APU '!$C$1143</f>
        <v>309-6(5)E</v>
      </c>
      <c r="C23" s="211" t="s">
        <v>435</v>
      </c>
      <c r="D23" s="212" t="str">
        <f>+'[8]APU '!$C$1145</f>
        <v>m3-km</v>
      </c>
      <c r="E23" s="213">
        <f>+E20*150</f>
        <v>2250</v>
      </c>
      <c r="F23" s="343"/>
      <c r="G23" s="215">
        <f t="shared" si="0"/>
        <v>0</v>
      </c>
    </row>
    <row r="24" spans="1:7" ht="17.25">
      <c r="A24" s="176"/>
      <c r="B24" s="326" t="str">
        <f>+'[8]APU '!$C$1218</f>
        <v>309-6(5)E</v>
      </c>
      <c r="C24" s="211" t="s">
        <v>436</v>
      </c>
      <c r="D24" s="212" t="str">
        <f>+'[8]APU '!$C$1220</f>
        <v>m3-km</v>
      </c>
      <c r="E24" s="213">
        <f>+E21*150</f>
        <v>1500</v>
      </c>
      <c r="F24" s="343"/>
      <c r="G24" s="215">
        <f t="shared" si="0"/>
        <v>0</v>
      </c>
    </row>
    <row r="25" spans="1:7" ht="17.25">
      <c r="A25" s="176"/>
      <c r="B25" s="326" t="str">
        <f>+'[8]APU '!$C$2125</f>
        <v>405-1 (1)</v>
      </c>
      <c r="C25" s="211" t="str">
        <f>+'[8]APU '!$C$2126</f>
        <v>Asfalto MC para imprimación</v>
      </c>
      <c r="D25" s="212" t="str">
        <f>+'[8]APU '!$C$2127</f>
        <v>lts.</v>
      </c>
      <c r="E25" s="213">
        <v>70</v>
      </c>
      <c r="F25" s="343"/>
      <c r="G25" s="215">
        <f t="shared" si="0"/>
        <v>0</v>
      </c>
    </row>
    <row r="26" spans="1:7" ht="17.25">
      <c r="A26" s="176"/>
      <c r="B26" s="326" t="str">
        <f>+'[8]APU '!$C$2200</f>
        <v>405-2 (1)</v>
      </c>
      <c r="C26" s="211" t="str">
        <f>+'[8]APU '!$C$2201</f>
        <v>Asfalto diluido , para riego de adherencia</v>
      </c>
      <c r="D26" s="212" t="str">
        <f>+'[8]APU '!$C$2202</f>
        <v>lts.</v>
      </c>
      <c r="E26" s="213">
        <v>25</v>
      </c>
      <c r="F26" s="343"/>
      <c r="G26" s="215">
        <f t="shared" si="0"/>
        <v>0</v>
      </c>
    </row>
    <row r="27" spans="1:7" ht="24" customHeight="1">
      <c r="A27" s="176"/>
      <c r="B27" s="326" t="str">
        <f>+'[8]APU '!$C$2276</f>
        <v>405-5</v>
      </c>
      <c r="C27" s="211" t="str">
        <f>+'[8]APU '!$C$2277</f>
        <v>Capa de rodadura de hormigón asfáltico mezclado en planta de 10 cm. de espesor</v>
      </c>
      <c r="D27" s="212" t="str">
        <f>+'[8]APU '!$C$2278</f>
        <v>m2</v>
      </c>
      <c r="E27" s="213">
        <v>40</v>
      </c>
      <c r="F27" s="343"/>
      <c r="G27" s="215">
        <f t="shared" si="0"/>
        <v>0</v>
      </c>
    </row>
    <row r="28" spans="1:7" ht="34.5">
      <c r="A28" s="176"/>
      <c r="B28" s="326" t="str">
        <f>+'[8]APU '!$C$2580</f>
        <v>309-6(4)E</v>
      </c>
      <c r="C28" s="211" t="s">
        <v>362</v>
      </c>
      <c r="D28" s="212" t="str">
        <f>+'[8]APU '!$C$2582</f>
        <v>m3-km</v>
      </c>
      <c r="E28" s="213">
        <f>+E27*0.1*150</f>
        <v>600</v>
      </c>
      <c r="F28" s="343"/>
      <c r="G28" s="215">
        <f t="shared" si="0"/>
        <v>0</v>
      </c>
    </row>
    <row r="29" spans="1:7" ht="34.5">
      <c r="A29" s="176"/>
      <c r="B29" s="326" t="str">
        <f>+'[8]APU '!$C$7483</f>
        <v>511-1 (4)d</v>
      </c>
      <c r="C29" s="211" t="str">
        <f>+'[8]APU '!$C$7484</f>
        <v>Revestimiento de Hormigón Simple, f'c=210 kg/cm2 (Bordillos Cunetas, parterre  y canales)</v>
      </c>
      <c r="D29" s="212" t="str">
        <f>+'[8]APU '!$C$7485</f>
        <v>m3</v>
      </c>
      <c r="E29" s="213">
        <v>8</v>
      </c>
      <c r="F29" s="343"/>
      <c r="G29" s="215">
        <f t="shared" si="0"/>
        <v>0</v>
      </c>
    </row>
    <row r="30" spans="1:7" ht="34.5">
      <c r="A30" s="176"/>
      <c r="B30" s="326" t="str">
        <f>+'[8]APU '!$C$8165</f>
        <v>508 - (2) a</v>
      </c>
      <c r="C30" s="211" t="str">
        <f>+'[8]APU '!$C$8166</f>
        <v>Mampostería de piedra molón (Enrocado  (Hormigón Simple 40% + Piedra enrocado 60%)</v>
      </c>
      <c r="D30" s="212" t="str">
        <f>+'[8]APU '!$C$8167</f>
        <v>m3</v>
      </c>
      <c r="E30" s="213">
        <v>100</v>
      </c>
      <c r="F30" s="343"/>
      <c r="G30" s="215">
        <f t="shared" si="0"/>
        <v>0</v>
      </c>
    </row>
    <row r="31" spans="1:7" ht="17.25">
      <c r="A31" s="176"/>
      <c r="B31" s="326" t="str">
        <f>+'[8]APU '!$C$8240</f>
        <v>309-6(5)E</v>
      </c>
      <c r="C31" s="211" t="s">
        <v>363</v>
      </c>
      <c r="D31" s="212" t="str">
        <f>+'[8]APU '!$C$8242</f>
        <v>m3-km</v>
      </c>
      <c r="E31" s="213">
        <f>+E30*0.6*150</f>
        <v>9000</v>
      </c>
      <c r="F31" s="214"/>
      <c r="G31" s="215">
        <f t="shared" si="0"/>
        <v>0</v>
      </c>
    </row>
    <row r="32" spans="1:7" ht="17.25">
      <c r="A32" s="176"/>
      <c r="B32" s="210" t="str">
        <f>+'[8]APU '!$C$5896</f>
        <v>MR-123E</v>
      </c>
      <c r="C32" s="211" t="str">
        <f>+'[8]APU '!$C$5897</f>
        <v>Limpieza de alcantarillas</v>
      </c>
      <c r="D32" s="212" t="str">
        <f>+'[8]APU '!$C$5898</f>
        <v>m3</v>
      </c>
      <c r="E32" s="213">
        <v>30</v>
      </c>
      <c r="F32" s="343"/>
      <c r="G32" s="215">
        <f t="shared" si="0"/>
        <v>0</v>
      </c>
    </row>
    <row r="33" spans="1:7" ht="17.25">
      <c r="A33" s="176"/>
      <c r="B33" s="326" t="str">
        <f>+'[8]APU '!$C$7784</f>
        <v>402-7 (2)</v>
      </c>
      <c r="C33" s="211" t="str">
        <f>+'[8]APU '!$C$7785</f>
        <v>Geotextil (separador), 2000 NT</v>
      </c>
      <c r="D33" s="212" t="str">
        <f>+'[8]APU '!$C$7786</f>
        <v>m2</v>
      </c>
      <c r="E33" s="213">
        <v>60</v>
      </c>
      <c r="F33" s="343"/>
      <c r="G33" s="215">
        <f t="shared" si="0"/>
        <v>0</v>
      </c>
    </row>
    <row r="34" spans="1:7" ht="34.5">
      <c r="A34" s="176"/>
      <c r="B34" s="326" t="str">
        <f>+'[8]APU '!$C$9071</f>
        <v>310-(1) E</v>
      </c>
      <c r="C34" s="211" t="str">
        <f>+'[8]APU '!$C$9072</f>
        <v>Escombrera (Disposición Final y Tratamiento Paisajístico de Zonas de Depósito)</v>
      </c>
      <c r="D34" s="212" t="str">
        <f>+'[8]APU '!$C$9073</f>
        <v>m3</v>
      </c>
      <c r="E34" s="213">
        <f>+E16+E17+E18+E32</f>
        <v>255</v>
      </c>
      <c r="F34" s="214"/>
      <c r="G34" s="215">
        <f t="shared" si="0"/>
        <v>0</v>
      </c>
    </row>
    <row r="35" spans="1:7" ht="34.5">
      <c r="A35" s="176"/>
      <c r="B35" s="326" t="str">
        <f>+'[8]APU '!$C$9147</f>
        <v>309-2(2)</v>
      </c>
      <c r="C35" s="211" t="s">
        <v>402</v>
      </c>
      <c r="D35" s="212" t="str">
        <f>+'[8]APU '!$C$9149</f>
        <v>m3-km</v>
      </c>
      <c r="E35" s="213">
        <f>+(E17+E18+E32)*5</f>
        <v>1225</v>
      </c>
      <c r="F35" s="343"/>
      <c r="G35" s="215">
        <f t="shared" si="0"/>
        <v>0</v>
      </c>
    </row>
    <row r="36" spans="1:7" s="182" customFormat="1" ht="9.75" customHeight="1" thickBot="1">
      <c r="A36" s="259"/>
      <c r="B36" s="187"/>
      <c r="C36" s="188"/>
      <c r="D36" s="189"/>
      <c r="E36" s="190"/>
      <c r="F36" s="248"/>
      <c r="G36" s="249">
        <v>0</v>
      </c>
    </row>
    <row r="37" spans="1:7" ht="22.5" customHeight="1" thickBot="1">
      <c r="A37" s="193"/>
      <c r="B37" s="194"/>
      <c r="C37" s="195"/>
      <c r="D37" s="196"/>
      <c r="E37" s="197"/>
      <c r="F37" s="255" t="s">
        <v>104</v>
      </c>
      <c r="G37" s="385"/>
    </row>
    <row r="38" spans="1:7" ht="18.75" hidden="1">
      <c r="A38" s="194"/>
      <c r="B38" s="456"/>
      <c r="C38" s="456"/>
      <c r="D38" s="456"/>
      <c r="E38" s="457"/>
      <c r="F38" s="227" t="s">
        <v>105</v>
      </c>
      <c r="G38" s="228">
        <v>2942.6987999999997</v>
      </c>
    </row>
    <row r="39" spans="1:7" ht="21" hidden="1" thickBot="1">
      <c r="A39" s="194"/>
      <c r="B39" s="456"/>
      <c r="C39" s="456"/>
      <c r="D39" s="456"/>
      <c r="E39" s="457"/>
      <c r="F39" s="199" t="s">
        <v>106</v>
      </c>
      <c r="G39" s="200">
        <v>27465.188799999996</v>
      </c>
    </row>
    <row r="40" spans="1:7" ht="20.25">
      <c r="A40" s="194"/>
      <c r="B40" s="201"/>
      <c r="C40" s="202"/>
      <c r="D40" s="202"/>
      <c r="E40" s="202"/>
      <c r="F40" s="203"/>
      <c r="G40" s="203"/>
    </row>
    <row r="41" spans="1:7" ht="9" customHeight="1">
      <c r="A41" s="194"/>
      <c r="B41" s="202"/>
      <c r="C41" s="202"/>
      <c r="D41" s="202"/>
      <c r="E41" s="202"/>
      <c r="F41" s="203"/>
      <c r="G41" s="203"/>
    </row>
    <row r="42" spans="1:7" ht="17.25" customHeight="1">
      <c r="A42" s="194"/>
      <c r="B42" s="439"/>
      <c r="C42" s="439"/>
      <c r="D42" s="439"/>
      <c r="E42" s="439"/>
      <c r="F42" s="439"/>
      <c r="G42" s="439"/>
    </row>
    <row r="43" spans="1:7" ht="17.25">
      <c r="A43" s="194"/>
      <c r="B43" s="194"/>
      <c r="C43" s="204"/>
      <c r="D43" s="205"/>
      <c r="E43" s="206"/>
      <c r="F43" s="206"/>
      <c r="G43" s="198"/>
    </row>
    <row r="44" spans="1:7" ht="17.25">
      <c r="A44" s="194"/>
      <c r="B44" s="194"/>
      <c r="D44" s="196"/>
      <c r="E44" s="169"/>
      <c r="F44" s="169"/>
      <c r="G44" s="207"/>
    </row>
    <row r="45" spans="1:7" ht="17.25">
      <c r="A45" s="194"/>
      <c r="B45" s="194"/>
      <c r="C45" s="195"/>
      <c r="D45" s="196"/>
      <c r="E45" s="169"/>
      <c r="F45" s="169"/>
      <c r="G45" s="208"/>
    </row>
    <row r="46" spans="1:7" ht="17.25">
      <c r="A46" s="194"/>
      <c r="B46" s="194"/>
      <c r="D46" s="196"/>
      <c r="E46" s="169"/>
      <c r="F46" s="169"/>
      <c r="G46" s="207"/>
    </row>
    <row r="49" ht="16.5">
      <c r="C49" s="195"/>
    </row>
    <row r="50" spans="3:6" ht="16.5">
      <c r="C50" s="196"/>
      <c r="D50" s="430"/>
      <c r="E50" s="430"/>
      <c r="F50" s="430"/>
    </row>
    <row r="51" spans="3:6" ht="16.5">
      <c r="C51" s="209"/>
      <c r="D51" s="431"/>
      <c r="E51" s="431"/>
      <c r="F51" s="431"/>
    </row>
    <row r="52" spans="3:6" ht="16.5">
      <c r="C52" s="209"/>
      <c r="D52" s="431"/>
      <c r="E52" s="431"/>
      <c r="F52" s="431"/>
    </row>
    <row r="54" ht="17.25" customHeight="1">
      <c r="G54" s="198"/>
    </row>
  </sheetData>
  <sheetProtection/>
  <mergeCells count="10">
    <mergeCell ref="B42:G42"/>
    <mergeCell ref="D50:F50"/>
    <mergeCell ref="D51:F51"/>
    <mergeCell ref="D52:F52"/>
    <mergeCell ref="B1:G1"/>
    <mergeCell ref="C3:G3"/>
    <mergeCell ref="C4:G4"/>
    <mergeCell ref="A8:B8"/>
    <mergeCell ref="B10:G11"/>
    <mergeCell ref="B38:E39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showGridLines="0" showZeros="0" tabSelected="1" view="pageBreakPreview" zoomScale="70" zoomScaleNormal="80" zoomScaleSheetLayoutView="70" zoomScalePageLayoutView="0" workbookViewId="0" topLeftCell="A7">
      <selection activeCell="F13" sqref="F13:G13"/>
    </sheetView>
  </sheetViews>
  <sheetFormatPr defaultColWidth="11.421875" defaultRowHeight="15"/>
  <cols>
    <col min="1" max="1" width="5.7109375" style="157" customWidth="1"/>
    <col min="2" max="2" width="18.7109375" style="157" customWidth="1"/>
    <col min="3" max="3" width="74.140625" style="157" customWidth="1"/>
    <col min="4" max="4" width="10.140625" style="157" customWidth="1"/>
    <col min="5" max="5" width="21.140625" style="157" customWidth="1"/>
    <col min="6" max="6" width="22.28125" style="157" customWidth="1"/>
    <col min="7" max="7" width="19.710937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371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357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>
        <v>2915313.99</v>
      </c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5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358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7</v>
      </c>
      <c r="F16" s="381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80</v>
      </c>
      <c r="F17" s="343"/>
      <c r="G17" s="215">
        <f aca="true" t="shared" si="0" ref="G17:G38">+ROUND(E17*F17,2)</f>
        <v>0</v>
      </c>
    </row>
    <row r="18" spans="1:7" ht="17.25">
      <c r="A18" s="176"/>
      <c r="B18" s="326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7</v>
      </c>
      <c r="F18" s="343"/>
      <c r="G18" s="215">
        <f t="shared" si="0"/>
        <v>0</v>
      </c>
    </row>
    <row r="19" spans="1:7" ht="34.5">
      <c r="A19" s="176"/>
      <c r="B19" s="210" t="str">
        <f>+'[8]APU '!$C$8012</f>
        <v>501 (6)b</v>
      </c>
      <c r="C19" s="211" t="str">
        <f>+'[8]APU '!$C$8013</f>
        <v>Suministro de Tablestacado de Acero Estructural A36 Galvanizado  (espesor=10mm.)  tipo TB1</v>
      </c>
      <c r="D19" s="212" t="str">
        <f>+'[8]APU '!$C$8014</f>
        <v>m2</v>
      </c>
      <c r="E19" s="213">
        <v>200</v>
      </c>
      <c r="F19" s="343"/>
      <c r="G19" s="215">
        <f t="shared" si="0"/>
        <v>0</v>
      </c>
    </row>
    <row r="20" spans="1:7" ht="17.25">
      <c r="A20" s="176"/>
      <c r="B20" s="326" t="str">
        <f>+'[8]APU '!$C$8088</f>
        <v>501 (15)</v>
      </c>
      <c r="C20" s="211" t="str">
        <f>+'[8]APU '!$C$8089</f>
        <v>Hincado de Tablestacas de Acero Estructural</v>
      </c>
      <c r="D20" s="212" t="str">
        <f>+'[8]APU '!$C$8090</f>
        <v>m2</v>
      </c>
      <c r="E20" s="213">
        <v>180</v>
      </c>
      <c r="F20" s="343"/>
      <c r="G20" s="215">
        <f t="shared" si="0"/>
        <v>0</v>
      </c>
    </row>
    <row r="21" spans="1:7" ht="17.25">
      <c r="A21" s="176"/>
      <c r="B21" s="210" t="str">
        <f>+'[8]APU '!$C$539</f>
        <v>304-1 (2)</v>
      </c>
      <c r="C21" s="211" t="str">
        <f>+'[8]APU '!$C$540</f>
        <v>Material de préstamo importado</v>
      </c>
      <c r="D21" s="212" t="str">
        <f>+'[8]APU '!$C$541</f>
        <v>m3</v>
      </c>
      <c r="E21" s="213">
        <v>280</v>
      </c>
      <c r="F21" s="343"/>
      <c r="G21" s="215">
        <f t="shared" si="0"/>
        <v>0</v>
      </c>
    </row>
    <row r="22" spans="1:7" ht="34.5">
      <c r="A22" s="176"/>
      <c r="B22" s="210" t="str">
        <f>+'[8]APU '!$C$690</f>
        <v>309-4(2)</v>
      </c>
      <c r="C22" s="211" t="s">
        <v>216</v>
      </c>
      <c r="D22" s="212" t="str">
        <f>+'[8]APU '!$C$692</f>
        <v>m3-km</v>
      </c>
      <c r="E22" s="213">
        <f>+E21*20</f>
        <v>5600</v>
      </c>
      <c r="F22" s="343"/>
      <c r="G22" s="215">
        <f t="shared" si="0"/>
        <v>0</v>
      </c>
    </row>
    <row r="23" spans="1:7" ht="17.25">
      <c r="A23" s="176"/>
      <c r="B23" s="326" t="str">
        <f>+'[8]APU '!$C$766</f>
        <v>402-2 (1)</v>
      </c>
      <c r="C23" s="211" t="str">
        <f>+'[8]APU '!$C$767</f>
        <v>Mejoramiento de la subrasante con suelo seleccionado</v>
      </c>
      <c r="D23" s="212" t="str">
        <f>+'[8]APU '!$C$768</f>
        <v>m3</v>
      </c>
      <c r="E23" s="213">
        <v>40</v>
      </c>
      <c r="F23" s="343"/>
      <c r="G23" s="215">
        <f t="shared" si="0"/>
        <v>0</v>
      </c>
    </row>
    <row r="24" spans="1:7" ht="17.25">
      <c r="A24" s="176"/>
      <c r="B24" s="326" t="str">
        <f>+'[8]APU '!$C$841</f>
        <v>403-1 a</v>
      </c>
      <c r="C24" s="211" t="str">
        <f>+'[8]APU '!$C$842</f>
        <v>Sub-base Clase 1</v>
      </c>
      <c r="D24" s="212" t="str">
        <f>+'[8]APU '!$C$843</f>
        <v>m3</v>
      </c>
      <c r="E24" s="213">
        <v>25</v>
      </c>
      <c r="F24" s="343"/>
      <c r="G24" s="215">
        <f t="shared" si="0"/>
        <v>0</v>
      </c>
    </row>
    <row r="25" spans="1:7" ht="17.25">
      <c r="A25" s="176"/>
      <c r="B25" s="326" t="str">
        <f>+'[8]APU '!$C$917</f>
        <v>404-1 a</v>
      </c>
      <c r="C25" s="211" t="str">
        <f>+'[8]APU '!$C$918</f>
        <v>Base, Clase 1</v>
      </c>
      <c r="D25" s="212" t="str">
        <f>+'[8]APU '!$C$919</f>
        <v>m3</v>
      </c>
      <c r="E25" s="213">
        <v>20</v>
      </c>
      <c r="F25" s="343"/>
      <c r="G25" s="215">
        <f t="shared" si="0"/>
        <v>0</v>
      </c>
    </row>
    <row r="26" spans="1:7" ht="34.5">
      <c r="A26" s="176"/>
      <c r="B26" s="210" t="str">
        <f>+'[8]APU '!$C$1068</f>
        <v>309-6(5)E</v>
      </c>
      <c r="C26" s="211" t="s">
        <v>437</v>
      </c>
      <c r="D26" s="212" t="str">
        <f>+'[8]APU '!$C$1070</f>
        <v>m3-km</v>
      </c>
      <c r="E26" s="213">
        <f>+E23*147</f>
        <v>5880</v>
      </c>
      <c r="F26" s="343"/>
      <c r="G26" s="215">
        <f t="shared" si="0"/>
        <v>0</v>
      </c>
    </row>
    <row r="27" spans="1:7" ht="17.25">
      <c r="A27" s="176"/>
      <c r="B27" s="210" t="str">
        <f>+'[8]APU '!$C$1143</f>
        <v>309-6(5)E</v>
      </c>
      <c r="C27" s="211" t="s">
        <v>438</v>
      </c>
      <c r="D27" s="212" t="str">
        <f>+'[8]APU '!$C$1145</f>
        <v>m3-km</v>
      </c>
      <c r="E27" s="213">
        <f>+E24*147</f>
        <v>3675</v>
      </c>
      <c r="F27" s="343"/>
      <c r="G27" s="215">
        <f t="shared" si="0"/>
        <v>0</v>
      </c>
    </row>
    <row r="28" spans="1:7" ht="17.25">
      <c r="A28" s="176"/>
      <c r="B28" s="210" t="str">
        <f>+'[8]APU '!$C$1218</f>
        <v>309-6(5)E</v>
      </c>
      <c r="C28" s="211" t="s">
        <v>439</v>
      </c>
      <c r="D28" s="212" t="str">
        <f>+'[8]APU '!$C$1220</f>
        <v>m3-km</v>
      </c>
      <c r="E28" s="213">
        <f>+E25*147</f>
        <v>2940</v>
      </c>
      <c r="F28" s="343"/>
      <c r="G28" s="215">
        <f t="shared" si="0"/>
        <v>0</v>
      </c>
    </row>
    <row r="29" spans="1:7" ht="17.25">
      <c r="A29" s="176"/>
      <c r="B29" s="326" t="str">
        <f>+'[8]APU '!$C$2125</f>
        <v>405-1 (1)</v>
      </c>
      <c r="C29" s="211" t="str">
        <f>+'[8]APU '!$C$2126</f>
        <v>Asfalto MC para imprimación</v>
      </c>
      <c r="D29" s="212" t="str">
        <f>+'[8]APU '!$C$2127</f>
        <v>lts.</v>
      </c>
      <c r="E29" s="213">
        <v>120</v>
      </c>
      <c r="F29" s="343"/>
      <c r="G29" s="215">
        <f t="shared" si="0"/>
        <v>0</v>
      </c>
    </row>
    <row r="30" spans="1:7" ht="17.25">
      <c r="A30" s="176"/>
      <c r="B30" s="326" t="str">
        <f>+'[8]APU '!$C$2200</f>
        <v>405-2 (1)</v>
      </c>
      <c r="C30" s="211" t="str">
        <f>+'[8]APU '!$C$2201</f>
        <v>Asfalto diluido , para riego de adherencia</v>
      </c>
      <c r="D30" s="212" t="str">
        <f>+'[8]APU '!$C$2202</f>
        <v>lts.</v>
      </c>
      <c r="E30" s="213">
        <v>70</v>
      </c>
      <c r="F30" s="343"/>
      <c r="G30" s="215">
        <f t="shared" si="0"/>
        <v>0</v>
      </c>
    </row>
    <row r="31" spans="1:7" ht="34.5">
      <c r="A31" s="176"/>
      <c r="B31" s="326" t="str">
        <f>+'[8]APU '!$C$2276</f>
        <v>405-5</v>
      </c>
      <c r="C31" s="211" t="str">
        <f>+'[8]APU '!$C$2277</f>
        <v>Capa de rodadura de hormigón asfáltico mezclado en planta de 10 cm. de espesor</v>
      </c>
      <c r="D31" s="212" t="str">
        <f>+'[8]APU '!$C$2278</f>
        <v>m2</v>
      </c>
      <c r="E31" s="213">
        <v>80</v>
      </c>
      <c r="F31" s="343"/>
      <c r="G31" s="215">
        <f t="shared" si="0"/>
        <v>0</v>
      </c>
    </row>
    <row r="32" spans="1:7" ht="34.5">
      <c r="A32" s="176"/>
      <c r="B32" s="210" t="str">
        <f>+'[8]APU '!$C$2580</f>
        <v>309-6(4)E</v>
      </c>
      <c r="C32" s="211" t="s">
        <v>359</v>
      </c>
      <c r="D32" s="212" t="str">
        <f>+'[8]APU '!$C$2582</f>
        <v>m3-km</v>
      </c>
      <c r="E32" s="213">
        <f>+E31*0.1*147</f>
        <v>1176</v>
      </c>
      <c r="F32" s="343"/>
      <c r="G32" s="215">
        <f t="shared" si="0"/>
        <v>0</v>
      </c>
    </row>
    <row r="33" spans="1:7" ht="34.5">
      <c r="A33" s="176"/>
      <c r="B33" s="210" t="str">
        <f>+'[8]APU '!$C$7483</f>
        <v>511-1 (4)d</v>
      </c>
      <c r="C33" s="211" t="str">
        <f>+'[8]APU '!$C$7484</f>
        <v>Revestimiento de Hormigón Simple, f'c=210 kg/cm2 (Bordillos Cunetas, parterre  y canales)</v>
      </c>
      <c r="D33" s="212" t="str">
        <f>+'[8]APU '!$C$7485</f>
        <v>m3</v>
      </c>
      <c r="E33" s="213">
        <v>7</v>
      </c>
      <c r="F33" s="343"/>
      <c r="G33" s="215">
        <f t="shared" si="0"/>
        <v>0</v>
      </c>
    </row>
    <row r="34" spans="1:7" ht="34.5">
      <c r="A34" s="176"/>
      <c r="B34" s="210" t="str">
        <f>+'[8]APU '!$C$8165</f>
        <v>508 - (2) a</v>
      </c>
      <c r="C34" s="211" t="str">
        <f>+'[8]APU '!$C$8166</f>
        <v>Mampostería de piedra molón (Enrocado  (Hormigón Simple 40% + Piedra enrocado 60%)</v>
      </c>
      <c r="D34" s="212" t="str">
        <f>+'[8]APU '!$C$8167</f>
        <v>m3</v>
      </c>
      <c r="E34" s="213">
        <v>50</v>
      </c>
      <c r="F34" s="343"/>
      <c r="G34" s="215">
        <f t="shared" si="0"/>
        <v>0</v>
      </c>
    </row>
    <row r="35" spans="1:7" ht="34.5">
      <c r="A35" s="176"/>
      <c r="B35" s="210" t="str">
        <f>+'[8]APU '!$C$8240</f>
        <v>309-6(5)E</v>
      </c>
      <c r="C35" s="211" t="s">
        <v>360</v>
      </c>
      <c r="D35" s="212" t="str">
        <f>+'[8]APU '!$C$8242</f>
        <v>m3-km</v>
      </c>
      <c r="E35" s="213">
        <f>+E34*0.6*147</f>
        <v>4410</v>
      </c>
      <c r="F35" s="382"/>
      <c r="G35" s="382">
        <f t="shared" si="0"/>
        <v>0</v>
      </c>
    </row>
    <row r="36" spans="1:7" ht="17.25">
      <c r="A36" s="176"/>
      <c r="B36" s="210" t="str">
        <f>+'[8]APU '!$C$7784</f>
        <v>402-7 (2)</v>
      </c>
      <c r="C36" s="211" t="str">
        <f>+'[8]APU '!$C$7785</f>
        <v>Geotextil (separador), 2000 NT</v>
      </c>
      <c r="D36" s="212" t="str">
        <f>+'[8]APU '!$C$7786</f>
        <v>m2</v>
      </c>
      <c r="E36" s="213">
        <v>100</v>
      </c>
      <c r="F36" s="343"/>
      <c r="G36" s="215">
        <f t="shared" si="0"/>
        <v>0</v>
      </c>
    </row>
    <row r="37" spans="1:7" ht="34.5">
      <c r="A37" s="176"/>
      <c r="B37" s="210" t="str">
        <f>+'[8]APU '!$C$9071</f>
        <v>310-(1) E</v>
      </c>
      <c r="C37" s="211" t="str">
        <f>+'[8]APU '!$C$9072</f>
        <v>Escombrera (Disposición Final y Tratamiento Paisajístico de Zonas de Depósito)</v>
      </c>
      <c r="D37" s="212" t="str">
        <f>+'[8]APU '!$C$9073</f>
        <v>m3</v>
      </c>
      <c r="E37" s="213">
        <f>+E16+E17+E18</f>
        <v>94</v>
      </c>
      <c r="F37" s="382"/>
      <c r="G37" s="382">
        <f t="shared" si="0"/>
        <v>0</v>
      </c>
    </row>
    <row r="38" spans="1:7" ht="34.5">
      <c r="A38" s="176"/>
      <c r="B38" s="326" t="str">
        <f>+'[8]APU '!$C$9147</f>
        <v>309-2(2)</v>
      </c>
      <c r="C38" s="211" t="s">
        <v>402</v>
      </c>
      <c r="D38" s="212" t="str">
        <f>+'[8]APU '!$C$9149</f>
        <v>m3-km</v>
      </c>
      <c r="E38" s="213">
        <f>+(E17+E18)*5</f>
        <v>435</v>
      </c>
      <c r="F38" s="343"/>
      <c r="G38" s="215">
        <f t="shared" si="0"/>
        <v>0</v>
      </c>
    </row>
    <row r="39" spans="1:7" s="182" customFormat="1" ht="9.75" customHeight="1" thickBot="1">
      <c r="A39" s="259"/>
      <c r="B39" s="187"/>
      <c r="C39" s="188"/>
      <c r="D39" s="189"/>
      <c r="E39" s="190"/>
      <c r="F39" s="248"/>
      <c r="G39" s="249">
        <v>0</v>
      </c>
    </row>
    <row r="40" spans="1:7" ht="21" thickBot="1">
      <c r="A40" s="193"/>
      <c r="B40" s="194"/>
      <c r="C40" s="195"/>
      <c r="D40" s="196"/>
      <c r="E40" s="197"/>
      <c r="F40" s="383" t="s">
        <v>104</v>
      </c>
      <c r="G40" s="384"/>
    </row>
    <row r="41" spans="1:7" ht="20.25">
      <c r="A41" s="194"/>
      <c r="B41" s="201"/>
      <c r="C41" s="202"/>
      <c r="D41" s="202"/>
      <c r="E41" s="202"/>
      <c r="F41" s="203"/>
      <c r="G41" s="203"/>
    </row>
    <row r="42" spans="1:7" ht="9" customHeight="1">
      <c r="A42" s="194"/>
      <c r="B42" s="202"/>
      <c r="C42" s="202"/>
      <c r="D42" s="202"/>
      <c r="E42" s="202"/>
      <c r="F42" s="203"/>
      <c r="G42" s="203"/>
    </row>
    <row r="43" spans="1:7" ht="17.25" customHeight="1">
      <c r="A43" s="194"/>
      <c r="B43" s="439"/>
      <c r="C43" s="439"/>
      <c r="D43" s="439"/>
      <c r="E43" s="439"/>
      <c r="F43" s="439"/>
      <c r="G43" s="439"/>
    </row>
    <row r="44" spans="1:7" ht="17.25">
      <c r="A44" s="194"/>
      <c r="B44" s="194"/>
      <c r="C44" s="204"/>
      <c r="D44" s="205"/>
      <c r="E44" s="206"/>
      <c r="F44" s="206"/>
      <c r="G44" s="198"/>
    </row>
    <row r="45" spans="1:7" ht="17.25">
      <c r="A45" s="194"/>
      <c r="B45" s="194"/>
      <c r="D45" s="196"/>
      <c r="E45" s="169"/>
      <c r="F45" s="169"/>
      <c r="G45" s="207"/>
    </row>
    <row r="46" spans="1:7" ht="17.25">
      <c r="A46" s="194"/>
      <c r="B46" s="194"/>
      <c r="C46" s="195"/>
      <c r="D46" s="196"/>
      <c r="E46" s="169"/>
      <c r="F46" s="169"/>
      <c r="G46" s="208"/>
    </row>
    <row r="47" spans="1:7" ht="17.25">
      <c r="A47" s="194"/>
      <c r="B47" s="194"/>
      <c r="D47" s="196"/>
      <c r="E47" s="169"/>
      <c r="F47" s="169"/>
      <c r="G47" s="207"/>
    </row>
    <row r="50" ht="16.5">
      <c r="C50" s="195"/>
    </row>
    <row r="51" spans="3:6" ht="16.5">
      <c r="C51" s="196"/>
      <c r="D51" s="430"/>
      <c r="E51" s="430"/>
      <c r="F51" s="430"/>
    </row>
    <row r="52" spans="3:6" ht="16.5">
      <c r="C52" s="209"/>
      <c r="D52" s="431"/>
      <c r="E52" s="431"/>
      <c r="F52" s="431"/>
    </row>
    <row r="53" spans="3:6" ht="16.5">
      <c r="C53" s="209"/>
      <c r="D53" s="431"/>
      <c r="E53" s="431"/>
      <c r="F53" s="431"/>
    </row>
    <row r="55" ht="17.25" customHeight="1">
      <c r="G55" s="198"/>
    </row>
  </sheetData>
  <sheetProtection/>
  <mergeCells count="9">
    <mergeCell ref="B43:G43"/>
    <mergeCell ref="D51:F51"/>
    <mergeCell ref="D52:F52"/>
    <mergeCell ref="D53:F53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B1:I73"/>
  <sheetViews>
    <sheetView zoomScaleSheetLayoutView="80" zoomScalePageLayoutView="0" workbookViewId="0" topLeftCell="A46">
      <selection activeCell="E12" sqref="E12:E13"/>
    </sheetView>
  </sheetViews>
  <sheetFormatPr defaultColWidth="11.421875" defaultRowHeight="15"/>
  <cols>
    <col min="1" max="1" width="2.00390625" style="0" customWidth="1"/>
    <col min="2" max="2" width="41.421875" style="0" bestFit="1" customWidth="1"/>
    <col min="3" max="3" width="9.8515625" style="0" customWidth="1"/>
    <col min="4" max="5" width="12.7109375" style="0" customWidth="1"/>
    <col min="6" max="6" width="22.00390625" style="0" customWidth="1"/>
    <col min="7" max="7" width="15.7109375" style="360" customWidth="1"/>
    <col min="8" max="8" width="7.421875" style="0" customWidth="1"/>
    <col min="9" max="9" width="14.421875" style="0" bestFit="1" customWidth="1"/>
    <col min="12" max="12" width="19.140625" style="0" customWidth="1"/>
    <col min="13" max="13" width="13.00390625" style="0" bestFit="1" customWidth="1"/>
  </cols>
  <sheetData>
    <row r="1" ht="33.75" customHeight="1" thickBot="1">
      <c r="G1" s="358"/>
    </row>
    <row r="2" spans="2:7" ht="15">
      <c r="B2" s="480" t="s">
        <v>327</v>
      </c>
      <c r="C2" s="481"/>
      <c r="D2" s="481"/>
      <c r="E2" s="481"/>
      <c r="F2" s="481"/>
      <c r="G2" s="482"/>
    </row>
    <row r="3" spans="2:7" ht="22.5" customHeight="1">
      <c r="B3" s="355" t="s">
        <v>328</v>
      </c>
      <c r="C3" s="483" t="s">
        <v>329</v>
      </c>
      <c r="D3" s="483" t="s">
        <v>376</v>
      </c>
      <c r="E3" s="483"/>
      <c r="F3" s="485" t="s">
        <v>330</v>
      </c>
      <c r="G3" s="487" t="s">
        <v>331</v>
      </c>
    </row>
    <row r="4" spans="2:7" ht="15.75" thickBot="1">
      <c r="B4" s="356" t="s">
        <v>448</v>
      </c>
      <c r="C4" s="484"/>
      <c r="D4" s="357" t="s">
        <v>377</v>
      </c>
      <c r="E4" s="357" t="s">
        <v>378</v>
      </c>
      <c r="F4" s="486"/>
      <c r="G4" s="488"/>
    </row>
    <row r="5" spans="2:8" ht="15">
      <c r="B5" s="489" t="s">
        <v>447</v>
      </c>
      <c r="C5" s="348">
        <v>1</v>
      </c>
      <c r="D5" s="350">
        <v>606653</v>
      </c>
      <c r="E5" s="350">
        <v>12803</v>
      </c>
      <c r="F5" s="379" t="s">
        <v>332</v>
      </c>
      <c r="G5" s="366">
        <f>+'P-C 5+300'!G40</f>
        <v>0</v>
      </c>
      <c r="H5" s="261"/>
    </row>
    <row r="6" spans="2:8" ht="15">
      <c r="B6" s="490"/>
      <c r="C6" s="347">
        <v>2</v>
      </c>
      <c r="D6" s="349">
        <v>607135</v>
      </c>
      <c r="E6" s="349">
        <v>15028</v>
      </c>
      <c r="F6" s="380" t="s">
        <v>333</v>
      </c>
      <c r="G6" s="365">
        <f>+'P-C 7+800'!G37</f>
        <v>0</v>
      </c>
      <c r="H6" s="261"/>
    </row>
    <row r="7" spans="2:9" ht="15">
      <c r="B7" s="362"/>
      <c r="C7" s="1"/>
      <c r="D7" s="373"/>
      <c r="E7" s="373"/>
      <c r="F7" s="374" t="s">
        <v>334</v>
      </c>
      <c r="G7" s="376">
        <f>SUM(G5:G6)</f>
        <v>0</v>
      </c>
      <c r="H7" s="261"/>
      <c r="I7" s="254">
        <f>+G7</f>
        <v>0</v>
      </c>
    </row>
    <row r="8" spans="2:9" ht="15">
      <c r="B8" s="363" t="s">
        <v>446</v>
      </c>
      <c r="C8" s="226">
        <v>0</v>
      </c>
      <c r="D8" s="330"/>
      <c r="E8" s="330"/>
      <c r="F8" s="226"/>
      <c r="G8" s="364">
        <v>0</v>
      </c>
      <c r="H8" s="261"/>
      <c r="I8" s="254"/>
    </row>
    <row r="9" spans="2:9" ht="15">
      <c r="B9" s="362"/>
      <c r="C9" s="1"/>
      <c r="D9" s="373"/>
      <c r="E9" s="373"/>
      <c r="F9" s="374" t="s">
        <v>334</v>
      </c>
      <c r="G9" s="376">
        <v>0</v>
      </c>
      <c r="H9" s="261"/>
      <c r="I9" s="254"/>
    </row>
    <row r="10" spans="2:8" ht="15">
      <c r="B10" s="489" t="s">
        <v>445</v>
      </c>
      <c r="C10" s="491">
        <v>1</v>
      </c>
      <c r="D10" s="466">
        <v>662446</v>
      </c>
      <c r="E10" s="466">
        <v>9970058</v>
      </c>
      <c r="F10" s="478" t="s">
        <v>335</v>
      </c>
      <c r="G10" s="479">
        <f>+'41+400'!G26</f>
        <v>0</v>
      </c>
      <c r="H10" s="261"/>
    </row>
    <row r="11" spans="2:8" ht="15">
      <c r="B11" s="489"/>
      <c r="C11" s="459"/>
      <c r="D11" s="463"/>
      <c r="E11" s="463"/>
      <c r="F11" s="477"/>
      <c r="G11" s="475"/>
      <c r="H11" s="261"/>
    </row>
    <row r="12" spans="2:8" ht="15">
      <c r="B12" s="489"/>
      <c r="C12" s="458">
        <v>2</v>
      </c>
      <c r="D12" s="462">
        <v>646563</v>
      </c>
      <c r="E12" s="462">
        <v>9964842</v>
      </c>
      <c r="F12" s="476" t="s">
        <v>336</v>
      </c>
      <c r="G12" s="474">
        <f>+'61+400'!G22</f>
        <v>0</v>
      </c>
      <c r="H12" s="261"/>
    </row>
    <row r="13" spans="2:8" ht="15">
      <c r="B13" s="489"/>
      <c r="C13" s="459"/>
      <c r="D13" s="463"/>
      <c r="E13" s="463"/>
      <c r="F13" s="477"/>
      <c r="G13" s="475"/>
      <c r="H13" s="261"/>
    </row>
    <row r="14" spans="2:8" ht="15">
      <c r="B14" s="489"/>
      <c r="C14" s="458">
        <v>3</v>
      </c>
      <c r="D14" s="462">
        <v>637628</v>
      </c>
      <c r="E14" s="462">
        <v>9962463</v>
      </c>
      <c r="F14" s="476" t="s">
        <v>337</v>
      </c>
      <c r="G14" s="474">
        <f>+'76+600'!G23</f>
        <v>0</v>
      </c>
      <c r="H14" s="261"/>
    </row>
    <row r="15" spans="2:8" ht="15">
      <c r="B15" s="489"/>
      <c r="C15" s="459"/>
      <c r="D15" s="463"/>
      <c r="E15" s="463"/>
      <c r="F15" s="477"/>
      <c r="G15" s="475"/>
      <c r="H15" s="261"/>
    </row>
    <row r="16" spans="2:8" ht="15">
      <c r="B16" s="489"/>
      <c r="C16" s="458">
        <v>4</v>
      </c>
      <c r="D16" s="462">
        <v>636314</v>
      </c>
      <c r="E16" s="462">
        <v>9961803</v>
      </c>
      <c r="F16" s="476" t="s">
        <v>338</v>
      </c>
      <c r="G16" s="474">
        <f>+'77+900'!G46</f>
        <v>0</v>
      </c>
      <c r="H16" s="261"/>
    </row>
    <row r="17" spans="2:8" ht="15">
      <c r="B17" s="489"/>
      <c r="C17" s="459"/>
      <c r="D17" s="463"/>
      <c r="E17" s="463"/>
      <c r="F17" s="477"/>
      <c r="G17" s="475"/>
      <c r="H17" s="261"/>
    </row>
    <row r="18" spans="2:8" ht="15">
      <c r="B18" s="489"/>
      <c r="C18" s="458">
        <v>5</v>
      </c>
      <c r="D18" s="334">
        <v>636273</v>
      </c>
      <c r="E18" s="334">
        <v>9961788</v>
      </c>
      <c r="F18" s="476" t="s">
        <v>339</v>
      </c>
      <c r="G18" s="474">
        <f>+'78+000'!G43</f>
        <v>0</v>
      </c>
      <c r="H18" s="261"/>
    </row>
    <row r="19" spans="2:8" ht="15">
      <c r="B19" s="489"/>
      <c r="C19" s="459"/>
      <c r="D19" s="335">
        <v>636221</v>
      </c>
      <c r="E19" s="335">
        <v>9961736</v>
      </c>
      <c r="F19" s="477"/>
      <c r="G19" s="475"/>
      <c r="H19" s="261"/>
    </row>
    <row r="20" spans="2:8" ht="15">
      <c r="B20" s="489"/>
      <c r="C20" s="458">
        <v>6</v>
      </c>
      <c r="D20" s="334">
        <v>635842</v>
      </c>
      <c r="E20" s="334">
        <v>9961741</v>
      </c>
      <c r="F20" s="476" t="s">
        <v>340</v>
      </c>
      <c r="G20" s="474">
        <f>+'78+800'!G47</f>
        <v>0</v>
      </c>
      <c r="H20" s="261"/>
    </row>
    <row r="21" spans="2:8" ht="15">
      <c r="B21" s="489"/>
      <c r="C21" s="459"/>
      <c r="D21" s="335">
        <v>635846</v>
      </c>
      <c r="E21" s="335">
        <v>9961741</v>
      </c>
      <c r="F21" s="477"/>
      <c r="G21" s="475"/>
      <c r="H21" s="261"/>
    </row>
    <row r="22" spans="2:8" ht="15">
      <c r="B22" s="489"/>
      <c r="C22" s="458">
        <v>7</v>
      </c>
      <c r="D22" s="334">
        <v>633157</v>
      </c>
      <c r="E22" s="334">
        <v>9963118</v>
      </c>
      <c r="F22" s="476" t="s">
        <v>341</v>
      </c>
      <c r="G22" s="474">
        <f>+'82+100'!G41</f>
        <v>0</v>
      </c>
      <c r="H22" s="261"/>
    </row>
    <row r="23" spans="2:8" ht="15">
      <c r="B23" s="489"/>
      <c r="C23" s="459"/>
      <c r="D23" s="335">
        <v>633102</v>
      </c>
      <c r="E23" s="335">
        <v>9963118</v>
      </c>
      <c r="F23" s="477"/>
      <c r="G23" s="475"/>
      <c r="H23" s="261"/>
    </row>
    <row r="24" spans="2:8" ht="15">
      <c r="B24" s="489"/>
      <c r="C24" s="458">
        <v>8</v>
      </c>
      <c r="D24" s="334">
        <v>632969</v>
      </c>
      <c r="E24" s="334">
        <v>9963112</v>
      </c>
      <c r="F24" s="476" t="s">
        <v>342</v>
      </c>
      <c r="G24" s="474">
        <f>+'82+350'!G26</f>
        <v>0</v>
      </c>
      <c r="H24" s="261"/>
    </row>
    <row r="25" spans="2:8" ht="15">
      <c r="B25" s="489"/>
      <c r="C25" s="459"/>
      <c r="D25" s="335">
        <v>632694</v>
      </c>
      <c r="E25" s="335">
        <v>9963103</v>
      </c>
      <c r="F25" s="477"/>
      <c r="G25" s="475"/>
      <c r="H25" s="261"/>
    </row>
    <row r="26" spans="2:8" ht="15">
      <c r="B26" s="489"/>
      <c r="C26" s="458">
        <v>9</v>
      </c>
      <c r="D26" s="334">
        <v>632786</v>
      </c>
      <c r="E26" s="334">
        <v>9963075</v>
      </c>
      <c r="F26" s="476" t="s">
        <v>343</v>
      </c>
      <c r="G26" s="474">
        <f>+'82+600'!G43</f>
        <v>0</v>
      </c>
      <c r="H26" s="261"/>
    </row>
    <row r="27" spans="2:8" ht="15">
      <c r="B27" s="489"/>
      <c r="C27" s="459"/>
      <c r="D27" s="335">
        <v>632762</v>
      </c>
      <c r="E27" s="335">
        <v>9963078</v>
      </c>
      <c r="F27" s="477"/>
      <c r="G27" s="475"/>
      <c r="H27" s="261"/>
    </row>
    <row r="28" spans="2:8" ht="15">
      <c r="B28" s="489"/>
      <c r="C28" s="458">
        <v>10</v>
      </c>
      <c r="D28" s="464">
        <v>630167</v>
      </c>
      <c r="E28" s="464">
        <v>9963363</v>
      </c>
      <c r="F28" s="476" t="s">
        <v>300</v>
      </c>
      <c r="G28" s="474">
        <f>+'85+300'!G44</f>
        <v>0</v>
      </c>
      <c r="H28" s="261"/>
    </row>
    <row r="29" spans="2:8" ht="15">
      <c r="B29" s="489"/>
      <c r="C29" s="459"/>
      <c r="D29" s="465"/>
      <c r="E29" s="465"/>
      <c r="F29" s="477"/>
      <c r="G29" s="475"/>
      <c r="H29" s="261"/>
    </row>
    <row r="30" spans="2:8" ht="15">
      <c r="B30" s="489"/>
      <c r="C30" s="458">
        <v>11</v>
      </c>
      <c r="D30" s="334">
        <v>627846</v>
      </c>
      <c r="E30" s="334">
        <v>9960895</v>
      </c>
      <c r="F30" s="476" t="s">
        <v>344</v>
      </c>
      <c r="G30" s="474">
        <f>+'89+500'!G43</f>
        <v>0</v>
      </c>
      <c r="H30" s="261"/>
    </row>
    <row r="31" spans="2:8" ht="15">
      <c r="B31" s="489"/>
      <c r="C31" s="459"/>
      <c r="D31" s="335">
        <v>627818</v>
      </c>
      <c r="E31" s="335">
        <v>9960907</v>
      </c>
      <c r="F31" s="477"/>
      <c r="G31" s="475"/>
      <c r="H31" s="261"/>
    </row>
    <row r="32" spans="2:8" ht="15">
      <c r="B32" s="489"/>
      <c r="C32" s="458">
        <v>12</v>
      </c>
      <c r="D32" s="334">
        <v>626606</v>
      </c>
      <c r="E32" s="334">
        <v>9960941</v>
      </c>
      <c r="F32" s="476" t="s">
        <v>345</v>
      </c>
      <c r="G32" s="474">
        <f>+'90+900'!G43</f>
        <v>0</v>
      </c>
      <c r="H32" s="261"/>
    </row>
    <row r="33" spans="2:8" ht="15">
      <c r="B33" s="489"/>
      <c r="C33" s="459"/>
      <c r="D33" s="335">
        <v>626578</v>
      </c>
      <c r="E33" s="335">
        <v>9960932</v>
      </c>
      <c r="F33" s="477"/>
      <c r="G33" s="475"/>
      <c r="H33" s="261"/>
    </row>
    <row r="34" spans="2:8" ht="15">
      <c r="B34" s="489"/>
      <c r="C34" s="458">
        <v>13</v>
      </c>
      <c r="D34" s="334">
        <v>626158</v>
      </c>
      <c r="E34" s="334">
        <v>9961141</v>
      </c>
      <c r="F34" s="476" t="s">
        <v>346</v>
      </c>
      <c r="G34" s="474">
        <f>+'91+800'!G22</f>
        <v>0</v>
      </c>
      <c r="H34" s="261"/>
    </row>
    <row r="35" spans="2:8" ht="15">
      <c r="B35" s="489"/>
      <c r="C35" s="459"/>
      <c r="D35" s="335">
        <v>626133</v>
      </c>
      <c r="E35" s="335">
        <v>9961113</v>
      </c>
      <c r="F35" s="477"/>
      <c r="G35" s="475"/>
      <c r="H35" s="261"/>
    </row>
    <row r="36" spans="2:8" ht="15">
      <c r="B36" s="489"/>
      <c r="C36" s="458">
        <v>14</v>
      </c>
      <c r="D36" s="334">
        <v>625787</v>
      </c>
      <c r="E36" s="334">
        <v>9960653</v>
      </c>
      <c r="F36" s="476" t="s">
        <v>347</v>
      </c>
      <c r="G36" s="474">
        <f>+'92+500'!G23</f>
        <v>0</v>
      </c>
      <c r="H36" s="261"/>
    </row>
    <row r="37" spans="2:8" ht="15">
      <c r="B37" s="489"/>
      <c r="C37" s="459"/>
      <c r="D37" s="335">
        <v>625753</v>
      </c>
      <c r="E37" s="335">
        <v>9960545</v>
      </c>
      <c r="F37" s="477"/>
      <c r="G37" s="475"/>
      <c r="H37" s="261"/>
    </row>
    <row r="38" spans="2:8" ht="15">
      <c r="B38" s="489"/>
      <c r="C38" s="458">
        <v>15</v>
      </c>
      <c r="D38" s="462">
        <v>624878</v>
      </c>
      <c r="E38" s="462">
        <v>9959861</v>
      </c>
      <c r="F38" s="476" t="s">
        <v>348</v>
      </c>
      <c r="G38" s="474">
        <f>+'94+000'!G24</f>
        <v>0</v>
      </c>
      <c r="H38" s="261"/>
    </row>
    <row r="39" spans="2:8" ht="15">
      <c r="B39" s="489"/>
      <c r="C39" s="459"/>
      <c r="D39" s="463"/>
      <c r="E39" s="463"/>
      <c r="F39" s="477"/>
      <c r="G39" s="475"/>
      <c r="H39" s="261"/>
    </row>
    <row r="40" spans="2:8" ht="15">
      <c r="B40" s="489"/>
      <c r="C40" s="458">
        <v>16</v>
      </c>
      <c r="D40" s="334">
        <v>623891</v>
      </c>
      <c r="E40" s="334">
        <v>9959615</v>
      </c>
      <c r="F40" s="476" t="s">
        <v>349</v>
      </c>
      <c r="G40" s="474">
        <f>+'95+500'!G41</f>
        <v>0</v>
      </c>
      <c r="H40" s="261"/>
    </row>
    <row r="41" spans="2:7" ht="15">
      <c r="B41" s="489"/>
      <c r="C41" s="459"/>
      <c r="D41" s="335">
        <v>623895</v>
      </c>
      <c r="E41" s="335">
        <v>9959609</v>
      </c>
      <c r="F41" s="477"/>
      <c r="G41" s="475"/>
    </row>
    <row r="42" spans="2:7" ht="15">
      <c r="B42" s="489"/>
      <c r="C42" s="346">
        <v>17</v>
      </c>
      <c r="D42" s="336">
        <v>623798</v>
      </c>
      <c r="E42" s="336">
        <v>9959240</v>
      </c>
      <c r="F42" s="378" t="s">
        <v>383</v>
      </c>
      <c r="G42" s="367">
        <f>+'97+300'!G40</f>
        <v>0</v>
      </c>
    </row>
    <row r="43" spans="2:8" ht="15">
      <c r="B43" s="489"/>
      <c r="C43" s="458">
        <v>18</v>
      </c>
      <c r="D43" s="334">
        <v>623140</v>
      </c>
      <c r="E43" s="334">
        <v>9957297</v>
      </c>
      <c r="F43" s="476" t="s">
        <v>350</v>
      </c>
      <c r="G43" s="474">
        <f>+'98+990'!G40</f>
        <v>0</v>
      </c>
      <c r="H43" s="261"/>
    </row>
    <row r="44" spans="2:8" ht="15">
      <c r="B44" s="489"/>
      <c r="C44" s="459"/>
      <c r="D44" s="335">
        <v>622973</v>
      </c>
      <c r="E44" s="335">
        <v>9956925</v>
      </c>
      <c r="F44" s="477"/>
      <c r="G44" s="475"/>
      <c r="H44" s="261"/>
    </row>
    <row r="45" spans="2:9" ht="15">
      <c r="B45" s="368"/>
      <c r="C45" s="1"/>
      <c r="D45" s="331"/>
      <c r="E45" s="331"/>
      <c r="F45" s="374" t="s">
        <v>334</v>
      </c>
      <c r="G45" s="377">
        <f>SUM(G10:G44)</f>
        <v>0</v>
      </c>
      <c r="H45" s="261"/>
      <c r="I45" s="2"/>
    </row>
    <row r="46" spans="2:8" ht="15">
      <c r="B46" s="467" t="s">
        <v>442</v>
      </c>
      <c r="C46" s="458">
        <v>1</v>
      </c>
      <c r="D46" s="334">
        <v>606674</v>
      </c>
      <c r="E46" s="334">
        <v>9940760</v>
      </c>
      <c r="F46" s="460" t="s">
        <v>351</v>
      </c>
      <c r="G46" s="461">
        <f>+'21+200'!G41</f>
        <v>0</v>
      </c>
      <c r="H46" s="261"/>
    </row>
    <row r="47" spans="2:8" ht="15">
      <c r="B47" s="468"/>
      <c r="C47" s="459"/>
      <c r="D47" s="335">
        <v>606693</v>
      </c>
      <c r="E47" s="335">
        <v>9940767</v>
      </c>
      <c r="F47" s="460"/>
      <c r="G47" s="461"/>
      <c r="H47" s="261"/>
    </row>
    <row r="48" spans="2:8" ht="15">
      <c r="B48" s="468"/>
      <c r="C48" s="458">
        <v>2</v>
      </c>
      <c r="D48" s="462">
        <v>609878</v>
      </c>
      <c r="E48" s="462">
        <v>9947762</v>
      </c>
      <c r="F48" s="460" t="s">
        <v>352</v>
      </c>
      <c r="G48" s="461">
        <f>+'30+500'!G27</f>
        <v>0</v>
      </c>
      <c r="H48" s="261"/>
    </row>
    <row r="49" spans="2:8" ht="15">
      <c r="B49" s="468"/>
      <c r="C49" s="459"/>
      <c r="D49" s="463"/>
      <c r="E49" s="463"/>
      <c r="F49" s="460"/>
      <c r="G49" s="461"/>
      <c r="H49" s="261"/>
    </row>
    <row r="50" spans="2:8" ht="15">
      <c r="B50" s="468"/>
      <c r="C50" s="458">
        <v>3</v>
      </c>
      <c r="D50" s="334">
        <v>609945</v>
      </c>
      <c r="E50" s="334">
        <v>9947850</v>
      </c>
      <c r="F50" s="460" t="s">
        <v>353</v>
      </c>
      <c r="G50" s="461">
        <f>+'30+600'!G41</f>
        <v>0</v>
      </c>
      <c r="H50" s="261"/>
    </row>
    <row r="51" spans="2:8" ht="15">
      <c r="B51" s="468"/>
      <c r="C51" s="459"/>
      <c r="D51" s="335">
        <v>609954</v>
      </c>
      <c r="E51" s="335">
        <v>9947871</v>
      </c>
      <c r="F51" s="460"/>
      <c r="G51" s="461"/>
      <c r="H51" s="261"/>
    </row>
    <row r="52" spans="2:8" ht="21" customHeight="1">
      <c r="B52" s="468"/>
      <c r="C52" s="458">
        <v>4</v>
      </c>
      <c r="D52" s="334">
        <v>610198</v>
      </c>
      <c r="E52" s="334">
        <v>9948083</v>
      </c>
      <c r="F52" s="460" t="s">
        <v>385</v>
      </c>
      <c r="G52" s="461">
        <f>+'30+950 LAD. IZQ'!G39</f>
        <v>0</v>
      </c>
      <c r="H52" s="261"/>
    </row>
    <row r="53" spans="2:8" ht="21" customHeight="1">
      <c r="B53" s="468"/>
      <c r="C53" s="459"/>
      <c r="D53" s="335">
        <v>610214</v>
      </c>
      <c r="E53" s="335">
        <v>9948095</v>
      </c>
      <c r="F53" s="460"/>
      <c r="G53" s="461"/>
      <c r="H53" s="261"/>
    </row>
    <row r="54" spans="2:8" ht="15">
      <c r="B54" s="468"/>
      <c r="C54" s="458">
        <v>5</v>
      </c>
      <c r="D54" s="334">
        <v>610198</v>
      </c>
      <c r="E54" s="334">
        <v>9948083</v>
      </c>
      <c r="F54" s="460" t="s">
        <v>386</v>
      </c>
      <c r="G54" s="461">
        <f>+'30+950 LAD. DER'!G32</f>
        <v>0</v>
      </c>
      <c r="H54" s="261"/>
    </row>
    <row r="55" spans="2:8" ht="15">
      <c r="B55" s="468"/>
      <c r="C55" s="459"/>
      <c r="D55" s="335">
        <v>610214</v>
      </c>
      <c r="E55" s="335">
        <v>9948095</v>
      </c>
      <c r="F55" s="460"/>
      <c r="G55" s="461"/>
      <c r="H55" s="261"/>
    </row>
    <row r="56" spans="2:8" ht="15">
      <c r="B56" s="468"/>
      <c r="C56" s="458">
        <v>6</v>
      </c>
      <c r="D56" s="462">
        <v>613818</v>
      </c>
      <c r="E56" s="462">
        <v>9950723</v>
      </c>
      <c r="F56" s="460" t="s">
        <v>354</v>
      </c>
      <c r="G56" s="473">
        <f>+'36+200 CAMARONES'!G35</f>
        <v>0</v>
      </c>
      <c r="H56" s="261"/>
    </row>
    <row r="57" spans="2:8" ht="15">
      <c r="B57" s="468"/>
      <c r="C57" s="459"/>
      <c r="D57" s="463"/>
      <c r="E57" s="463"/>
      <c r="F57" s="460"/>
      <c r="G57" s="473"/>
      <c r="H57" s="261"/>
    </row>
    <row r="58" spans="2:8" ht="15">
      <c r="B58" s="468"/>
      <c r="C58" s="458">
        <v>7</v>
      </c>
      <c r="D58" s="334">
        <v>614591</v>
      </c>
      <c r="E58" s="334">
        <v>9950775</v>
      </c>
      <c r="F58" s="460" t="s">
        <v>355</v>
      </c>
      <c r="G58" s="461">
        <f>+'37+200'!G22</f>
        <v>0</v>
      </c>
      <c r="H58" s="261"/>
    </row>
    <row r="59" spans="2:8" ht="15">
      <c r="B59" s="469"/>
      <c r="C59" s="459"/>
      <c r="D59" s="335">
        <v>614662</v>
      </c>
      <c r="E59" s="335">
        <v>9950818</v>
      </c>
      <c r="F59" s="460"/>
      <c r="G59" s="461"/>
      <c r="H59" s="261"/>
    </row>
    <row r="60" spans="2:8" ht="15">
      <c r="B60" s="368"/>
      <c r="C60" s="1"/>
      <c r="D60" s="331"/>
      <c r="E60" s="331"/>
      <c r="F60" s="374" t="s">
        <v>334</v>
      </c>
      <c r="G60" s="377">
        <f>SUM(G46:G59)</f>
        <v>0</v>
      </c>
      <c r="H60" s="261"/>
    </row>
    <row r="61" spans="2:7" ht="15">
      <c r="B61" s="369" t="s">
        <v>450</v>
      </c>
      <c r="C61" s="226">
        <v>0</v>
      </c>
      <c r="D61" s="330"/>
      <c r="E61" s="330"/>
      <c r="F61" s="226"/>
      <c r="G61" s="364">
        <v>0</v>
      </c>
    </row>
    <row r="62" spans="2:7" ht="15">
      <c r="B62" s="362"/>
      <c r="C62" s="1"/>
      <c r="D62" s="331"/>
      <c r="E62" s="331"/>
      <c r="F62" s="374" t="s">
        <v>334</v>
      </c>
      <c r="G62" s="376">
        <v>0</v>
      </c>
    </row>
    <row r="63" spans="2:8" ht="15">
      <c r="B63" s="470" t="s">
        <v>441</v>
      </c>
      <c r="C63" s="458">
        <v>1</v>
      </c>
      <c r="D63" s="334">
        <v>574165</v>
      </c>
      <c r="E63" s="334">
        <v>9908030</v>
      </c>
      <c r="F63" s="460" t="s">
        <v>356</v>
      </c>
      <c r="G63" s="461">
        <f>+'T-R 35+800'!G45</f>
        <v>0</v>
      </c>
      <c r="H63" s="261"/>
    </row>
    <row r="64" spans="2:8" ht="15">
      <c r="B64" s="471"/>
      <c r="C64" s="459"/>
      <c r="D64" s="335">
        <v>574177</v>
      </c>
      <c r="E64" s="335">
        <v>9908039</v>
      </c>
      <c r="F64" s="460"/>
      <c r="G64" s="461"/>
      <c r="H64" s="261"/>
    </row>
    <row r="65" spans="2:7" ht="15">
      <c r="B65" s="471"/>
      <c r="C65" s="458">
        <v>2</v>
      </c>
      <c r="D65" s="462">
        <v>573959</v>
      </c>
      <c r="E65" s="462">
        <v>9907809</v>
      </c>
      <c r="F65" s="460" t="s">
        <v>387</v>
      </c>
      <c r="G65" s="461">
        <f>+'T-R 56+940'!G39</f>
        <v>0</v>
      </c>
    </row>
    <row r="66" spans="2:7" ht="15">
      <c r="B66" s="472"/>
      <c r="C66" s="459"/>
      <c r="D66" s="463"/>
      <c r="E66" s="463"/>
      <c r="F66" s="460"/>
      <c r="G66" s="461"/>
    </row>
    <row r="67" spans="2:9" ht="15">
      <c r="B67" s="362"/>
      <c r="C67" s="1"/>
      <c r="D67" s="331"/>
      <c r="E67" s="331"/>
      <c r="F67" s="374" t="s">
        <v>334</v>
      </c>
      <c r="G67" s="376">
        <f>SUM(G63:G66)</f>
        <v>0</v>
      </c>
      <c r="I67" s="2"/>
    </row>
    <row r="68" spans="2:9" ht="15">
      <c r="B68" s="370" t="s">
        <v>443</v>
      </c>
      <c r="C68" s="351">
        <v>0</v>
      </c>
      <c r="D68" s="352"/>
      <c r="E68" s="352"/>
      <c r="F68" s="375"/>
      <c r="G68" s="364">
        <v>0</v>
      </c>
      <c r="I68" s="2"/>
    </row>
    <row r="69" spans="2:9" ht="15">
      <c r="B69" s="362"/>
      <c r="C69" s="1"/>
      <c r="D69" s="331"/>
      <c r="E69" s="331"/>
      <c r="F69" s="374" t="s">
        <v>334</v>
      </c>
      <c r="G69" s="376">
        <v>0</v>
      </c>
      <c r="I69" s="2"/>
    </row>
    <row r="70" spans="2:9" ht="15.75" thickBot="1">
      <c r="B70" s="371"/>
      <c r="C70" s="361"/>
      <c r="D70" s="361"/>
      <c r="E70" s="361"/>
      <c r="F70" s="361"/>
      <c r="G70" s="372"/>
      <c r="I70" s="2"/>
    </row>
    <row r="71" spans="2:9" ht="15.75" thickBot="1">
      <c r="B71" s="353" t="s">
        <v>444</v>
      </c>
      <c r="C71" s="354"/>
      <c r="D71" s="492" t="s">
        <v>449</v>
      </c>
      <c r="E71" s="492"/>
      <c r="F71" s="493"/>
      <c r="G71" s="359">
        <f>G7+G45+G60+G67+G69</f>
        <v>0</v>
      </c>
      <c r="I71" s="2"/>
    </row>
    <row r="72" ht="15">
      <c r="I72" s="2"/>
    </row>
    <row r="73" ht="15">
      <c r="I73" s="2"/>
    </row>
  </sheetData>
  <sheetProtection/>
  <mergeCells count="106">
    <mergeCell ref="D3:E3"/>
    <mergeCell ref="D14:D15"/>
    <mergeCell ref="E14:E15"/>
    <mergeCell ref="D16:D17"/>
    <mergeCell ref="E16:E17"/>
    <mergeCell ref="F22:F23"/>
    <mergeCell ref="B10:B44"/>
    <mergeCell ref="C28:C29"/>
    <mergeCell ref="C30:C31"/>
    <mergeCell ref="C32:C33"/>
    <mergeCell ref="C34:C35"/>
    <mergeCell ref="D71:F71"/>
    <mergeCell ref="F30:F31"/>
    <mergeCell ref="F38:F39"/>
    <mergeCell ref="D28:D29"/>
    <mergeCell ref="C43:C44"/>
    <mergeCell ref="F16:F17"/>
    <mergeCell ref="G16:G17"/>
    <mergeCell ref="F18:F19"/>
    <mergeCell ref="C16:C17"/>
    <mergeCell ref="C10:C11"/>
    <mergeCell ref="C12:C13"/>
    <mergeCell ref="D12:D13"/>
    <mergeCell ref="E12:E13"/>
    <mergeCell ref="C14:C15"/>
    <mergeCell ref="C20:C21"/>
    <mergeCell ref="C22:C23"/>
    <mergeCell ref="C24:C25"/>
    <mergeCell ref="C26:C27"/>
    <mergeCell ref="C36:C37"/>
    <mergeCell ref="B2:G2"/>
    <mergeCell ref="C3:C4"/>
    <mergeCell ref="F3:F4"/>
    <mergeCell ref="G3:G4"/>
    <mergeCell ref="B5:B6"/>
    <mergeCell ref="G18:G19"/>
    <mergeCell ref="F20:F21"/>
    <mergeCell ref="G20:G21"/>
    <mergeCell ref="F10:F11"/>
    <mergeCell ref="G10:G11"/>
    <mergeCell ref="F12:F13"/>
    <mergeCell ref="G12:G13"/>
    <mergeCell ref="F14:F15"/>
    <mergeCell ref="G14:G15"/>
    <mergeCell ref="G22:G23"/>
    <mergeCell ref="F24:F25"/>
    <mergeCell ref="G24:G25"/>
    <mergeCell ref="F26:F27"/>
    <mergeCell ref="G26:G27"/>
    <mergeCell ref="F28:F29"/>
    <mergeCell ref="G28:G29"/>
    <mergeCell ref="G30:G31"/>
    <mergeCell ref="F32:F33"/>
    <mergeCell ref="G32:G33"/>
    <mergeCell ref="F34:F35"/>
    <mergeCell ref="G34:G35"/>
    <mergeCell ref="F36:F37"/>
    <mergeCell ref="G36:G37"/>
    <mergeCell ref="G38:G39"/>
    <mergeCell ref="F40:F41"/>
    <mergeCell ref="G40:G41"/>
    <mergeCell ref="F43:F44"/>
    <mergeCell ref="G43:G44"/>
    <mergeCell ref="C50:C51"/>
    <mergeCell ref="F50:F51"/>
    <mergeCell ref="G50:G51"/>
    <mergeCell ref="C38:C39"/>
    <mergeCell ref="C40:C41"/>
    <mergeCell ref="B63:B66"/>
    <mergeCell ref="C56:C57"/>
    <mergeCell ref="F56:F57"/>
    <mergeCell ref="G56:G57"/>
    <mergeCell ref="C52:C53"/>
    <mergeCell ref="F52:F53"/>
    <mergeCell ref="G52:G53"/>
    <mergeCell ref="G54:G55"/>
    <mergeCell ref="D56:D57"/>
    <mergeCell ref="E56:E57"/>
    <mergeCell ref="B46:B59"/>
    <mergeCell ref="C58:C59"/>
    <mergeCell ref="F58:F59"/>
    <mergeCell ref="G58:G59"/>
    <mergeCell ref="C48:C49"/>
    <mergeCell ref="F48:F49"/>
    <mergeCell ref="G48:G49"/>
    <mergeCell ref="C46:C47"/>
    <mergeCell ref="F46:F47"/>
    <mergeCell ref="G46:G47"/>
    <mergeCell ref="E48:E49"/>
    <mergeCell ref="C54:C55"/>
    <mergeCell ref="E28:E29"/>
    <mergeCell ref="F54:F55"/>
    <mergeCell ref="D10:D11"/>
    <mergeCell ref="E10:E11"/>
    <mergeCell ref="D38:D39"/>
    <mergeCell ref="E38:E39"/>
    <mergeCell ref="D48:D49"/>
    <mergeCell ref="C18:C19"/>
    <mergeCell ref="C65:C66"/>
    <mergeCell ref="F65:F66"/>
    <mergeCell ref="G65:G66"/>
    <mergeCell ref="D65:D66"/>
    <mergeCell ref="E65:E66"/>
    <mergeCell ref="G63:G64"/>
    <mergeCell ref="C63:C64"/>
    <mergeCell ref="F63:F64"/>
  </mergeCells>
  <printOptions horizontalCentered="1"/>
  <pageMargins left="0.5905511811023623" right="0.3937007874015748" top="0.7480314960629921" bottom="0.5905511811023623" header="0.1968503937007874" footer="0.1968503937007874"/>
  <pageSetup horizontalDpi="600" verticalDpi="600" orientation="portrait" scale="80" r:id="rId2"/>
  <headerFooter>
    <oddHeader>&amp;R&amp;G</oddHeader>
    <oddFooter>&amp;C&amp;G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J62"/>
  <sheetViews>
    <sheetView showGridLines="0" showZeros="0" view="pageBreakPreview" zoomScale="70" zoomScaleNormal="80" zoomScaleSheetLayoutView="70" zoomScalePageLayoutView="0" workbookViewId="0" topLeftCell="A10">
      <selection activeCell="A1" sqref="A1"/>
    </sheetView>
  </sheetViews>
  <sheetFormatPr defaultColWidth="11.421875" defaultRowHeight="15"/>
  <cols>
    <col min="1" max="1" width="4.00390625" style="157" customWidth="1"/>
    <col min="2" max="2" width="18.7109375" style="157" customWidth="1"/>
    <col min="3" max="3" width="97.7109375" style="157" customWidth="1"/>
    <col min="4" max="4" width="10.140625" style="157" customWidth="1"/>
    <col min="5" max="5" width="21.140625" style="157" customWidth="1"/>
    <col min="6" max="6" width="23.421875" style="157" customWidth="1"/>
    <col min="7" max="7" width="18.8515625" style="157" customWidth="1"/>
    <col min="8" max="8" width="11.421875" style="157" customWidth="1"/>
    <col min="9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151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 t="s">
        <v>379</v>
      </c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240"/>
      <c r="C15" s="241" t="s">
        <v>381</v>
      </c>
      <c r="D15" s="242"/>
      <c r="E15" s="243"/>
      <c r="F15" s="243"/>
      <c r="G15" s="244"/>
    </row>
    <row r="16" spans="1:7" ht="17.25">
      <c r="A16" s="176"/>
      <c r="B16" s="326" t="str">
        <f>+'89+500'!B16</f>
        <v>303-2 (1)</v>
      </c>
      <c r="C16" s="211" t="str">
        <f>+'89+500'!C16</f>
        <v>Excavación sin clasificación</v>
      </c>
      <c r="D16" s="212" t="str">
        <f>+'89+500'!D16</f>
        <v>m3</v>
      </c>
      <c r="E16" s="213">
        <v>19000</v>
      </c>
      <c r="F16" s="214">
        <f>+'89+500'!F16</f>
        <v>0</v>
      </c>
      <c r="G16" s="215">
        <f>+ROUND(E16*F16,2)</f>
        <v>0</v>
      </c>
    </row>
    <row r="17" spans="1:7" ht="17.25">
      <c r="A17" s="176"/>
      <c r="B17" s="326" t="str">
        <f>+'89+500'!B17</f>
        <v>301-3 (1)</v>
      </c>
      <c r="C17" s="211" t="str">
        <f>+'89+500'!C17</f>
        <v>Remoción de hormigón en losas</v>
      </c>
      <c r="D17" s="212" t="str">
        <f>+'89+500'!D17</f>
        <v>m3</v>
      </c>
      <c r="E17" s="213">
        <v>700</v>
      </c>
      <c r="F17" s="214">
        <f>+'89+500'!F17</f>
        <v>0</v>
      </c>
      <c r="G17" s="215">
        <f aca="true" t="shared" si="0" ref="G17:G45">+ROUND(E17*F17,2)</f>
        <v>0</v>
      </c>
    </row>
    <row r="18" spans="1:7" ht="17.25">
      <c r="A18" s="176"/>
      <c r="B18" s="326" t="e">
        <f>+'89+500'!#REF!</f>
        <v>#REF!</v>
      </c>
      <c r="C18" s="211" t="s">
        <v>182</v>
      </c>
      <c r="D18" s="212" t="e">
        <f>+'89+500'!#REF!</f>
        <v>#REF!</v>
      </c>
      <c r="E18" s="213">
        <v>5600</v>
      </c>
      <c r="F18" s="214" t="e">
        <f>+'89+500'!#REF!</f>
        <v>#REF!</v>
      </c>
      <c r="G18" s="215" t="e">
        <f t="shared" si="0"/>
        <v>#REF!</v>
      </c>
    </row>
    <row r="19" spans="1:7" ht="17.25">
      <c r="A19" s="176"/>
      <c r="B19" s="326" t="str">
        <f>+'95+500'!B22</f>
        <v>304-1 (2)</v>
      </c>
      <c r="C19" s="211" t="str">
        <f>+'95+500'!C22</f>
        <v>Material de préstamo importado</v>
      </c>
      <c r="D19" s="212" t="str">
        <f>+'95+500'!D22</f>
        <v>m3</v>
      </c>
      <c r="E19" s="213">
        <v>360</v>
      </c>
      <c r="F19" s="214">
        <f>+'98+990'!F19</f>
        <v>0</v>
      </c>
      <c r="G19" s="215">
        <f t="shared" si="0"/>
        <v>0</v>
      </c>
    </row>
    <row r="20" spans="1:7" ht="17.25">
      <c r="A20" s="176"/>
      <c r="B20" s="210" t="str">
        <f>+'30+500'!B20</f>
        <v>309-4(2)</v>
      </c>
      <c r="C20" s="211" t="s">
        <v>281</v>
      </c>
      <c r="D20" s="212" t="str">
        <f>+'30+600'!D24</f>
        <v>m3-km</v>
      </c>
      <c r="E20" s="213">
        <v>3600</v>
      </c>
      <c r="F20" s="214">
        <f>+'30+600'!F24</f>
        <v>0</v>
      </c>
      <c r="G20" s="215">
        <f t="shared" si="0"/>
        <v>0</v>
      </c>
    </row>
    <row r="21" spans="1:7" ht="17.25">
      <c r="A21" s="176"/>
      <c r="B21" s="210" t="str">
        <f>+'89+500'!B18</f>
        <v>402-4 (1)</v>
      </c>
      <c r="C21" s="211" t="str">
        <f>+'89+500'!C18</f>
        <v>Estabilización con material Pétreo (Pedraplen (Piedra bola 25-30cm))</v>
      </c>
      <c r="D21" s="212" t="str">
        <f>+'89+500'!D18</f>
        <v>m3</v>
      </c>
      <c r="E21" s="213">
        <v>1500</v>
      </c>
      <c r="F21" s="214">
        <f>+'89+500'!F18</f>
        <v>0</v>
      </c>
      <c r="G21" s="215">
        <f t="shared" si="0"/>
        <v>0</v>
      </c>
    </row>
    <row r="22" spans="1:7" ht="17.25">
      <c r="A22" s="176"/>
      <c r="B22" s="326" t="str">
        <f>+'89+500'!B19</f>
        <v>309-6(5)E</v>
      </c>
      <c r="C22" s="211" t="s">
        <v>276</v>
      </c>
      <c r="D22" s="212" t="str">
        <f>+'89+500'!D19</f>
        <v>m3-km</v>
      </c>
      <c r="E22" s="213">
        <v>151500</v>
      </c>
      <c r="F22" s="214">
        <f>+'89+500'!F19</f>
        <v>0</v>
      </c>
      <c r="G22" s="215">
        <f t="shared" si="0"/>
        <v>0</v>
      </c>
    </row>
    <row r="23" spans="1:7" ht="17.25">
      <c r="A23" s="176"/>
      <c r="B23" s="210" t="str">
        <f>+'89+500'!B20</f>
        <v>402-2 (1)</v>
      </c>
      <c r="C23" s="211" t="str">
        <f>+'89+500'!C20</f>
        <v>Mejoramiento de la subrasante con suelo seleccionado</v>
      </c>
      <c r="D23" s="212" t="str">
        <f>+'89+500'!D20</f>
        <v>m3</v>
      </c>
      <c r="E23" s="213">
        <v>270</v>
      </c>
      <c r="F23" s="214">
        <f>+'89+500'!F20</f>
        <v>0</v>
      </c>
      <c r="G23" s="215">
        <f t="shared" si="0"/>
        <v>0</v>
      </c>
    </row>
    <row r="24" spans="1:7" ht="17.25">
      <c r="A24" s="176"/>
      <c r="B24" s="210" t="str">
        <f>+'89+500'!B21</f>
        <v>403-1 a</v>
      </c>
      <c r="C24" s="211" t="str">
        <f>+'89+500'!C21</f>
        <v>Sub-base Clase 1</v>
      </c>
      <c r="D24" s="212" t="str">
        <f>+'89+500'!D21</f>
        <v>m3</v>
      </c>
      <c r="E24" s="213">
        <v>900</v>
      </c>
      <c r="F24" s="214">
        <f>+'89+500'!F21</f>
        <v>0</v>
      </c>
      <c r="G24" s="215">
        <f t="shared" si="0"/>
        <v>0</v>
      </c>
    </row>
    <row r="25" spans="1:7" ht="17.25">
      <c r="A25" s="176"/>
      <c r="B25" s="210" t="str">
        <f>+'89+500'!B22</f>
        <v>404-1 a</v>
      </c>
      <c r="C25" s="211" t="str">
        <f>+'89+500'!C22</f>
        <v>Base, Clase 1</v>
      </c>
      <c r="D25" s="212" t="str">
        <f>+'89+500'!D22</f>
        <v>m3</v>
      </c>
      <c r="E25" s="213">
        <v>750</v>
      </c>
      <c r="F25" s="214">
        <f>+'89+500'!F22</f>
        <v>0</v>
      </c>
      <c r="G25" s="215">
        <f t="shared" si="0"/>
        <v>0</v>
      </c>
    </row>
    <row r="26" spans="1:7" ht="17.25">
      <c r="A26" s="176"/>
      <c r="B26" s="210" t="str">
        <f>+'89+500'!B23</f>
        <v>309-6(5)E</v>
      </c>
      <c r="C26" s="211" t="s">
        <v>277</v>
      </c>
      <c r="D26" s="212" t="str">
        <f>+'89+500'!D23</f>
        <v>m3-km</v>
      </c>
      <c r="E26" s="213">
        <v>193920</v>
      </c>
      <c r="F26" s="214">
        <f>+'89+500'!F23</f>
        <v>0</v>
      </c>
      <c r="G26" s="215">
        <f t="shared" si="0"/>
        <v>0</v>
      </c>
    </row>
    <row r="27" spans="1:7" ht="34.5">
      <c r="A27" s="176"/>
      <c r="B27" s="210" t="str">
        <f>+'89+500'!B26</f>
        <v>405-8 (1)</v>
      </c>
      <c r="C27" s="211" t="str">
        <f>+'89+500'!C26</f>
        <v>Pavimento de hormigón de cemento Portland, 4.5Mpa. (Planta)  (Manual) Incl. Curador superficial y acabado</v>
      </c>
      <c r="D27" s="212" t="str">
        <f>+'89+500'!D26</f>
        <v>m3</v>
      </c>
      <c r="E27" s="213">
        <v>700</v>
      </c>
      <c r="F27" s="214">
        <f>+'89+500'!F26</f>
        <v>0</v>
      </c>
      <c r="G27" s="215">
        <f t="shared" si="0"/>
        <v>0</v>
      </c>
    </row>
    <row r="28" spans="1:7" ht="24" customHeight="1">
      <c r="A28" s="176"/>
      <c r="B28" s="326" t="str">
        <f>+'89+500'!B27</f>
        <v>309-6(4)E</v>
      </c>
      <c r="C28" s="211" t="s">
        <v>280</v>
      </c>
      <c r="D28" s="212" t="str">
        <f>+'89+500'!D27</f>
        <v>m3-km</v>
      </c>
      <c r="E28" s="213">
        <v>81900</v>
      </c>
      <c r="F28" s="214">
        <f>+'89+500'!F27</f>
        <v>0</v>
      </c>
      <c r="G28" s="215">
        <f t="shared" si="0"/>
        <v>0</v>
      </c>
    </row>
    <row r="29" spans="1:7" ht="17.25">
      <c r="A29" s="176"/>
      <c r="B29" s="210" t="str">
        <f>+'89+500'!B28</f>
        <v>405-8 (2)</v>
      </c>
      <c r="C29" s="211" t="str">
        <f>+'89+500'!C28</f>
        <v>Acero de refuerzo en barras (pasadores acero liso D = 32 mm; corrugado, fy = 4200 kg/cm2)</v>
      </c>
      <c r="D29" s="212" t="str">
        <f>+'89+500'!D28</f>
        <v>Kg</v>
      </c>
      <c r="E29" s="213">
        <v>9100</v>
      </c>
      <c r="F29" s="214">
        <f>+'89+500'!F28</f>
        <v>0</v>
      </c>
      <c r="G29" s="215">
        <f t="shared" si="0"/>
        <v>0</v>
      </c>
    </row>
    <row r="30" spans="1:7" ht="17.25">
      <c r="A30" s="176"/>
      <c r="B30" s="210" t="str">
        <f>+'89+500'!B29</f>
        <v>405-8 (4)E</v>
      </c>
      <c r="C30" s="211" t="str">
        <f>+'89+500'!C29</f>
        <v>Juntas simuladas (4 X 4.5), Longitudinales y transversales (Corte y sello)</v>
      </c>
      <c r="D30" s="212" t="str">
        <f>+'89+500'!D29</f>
        <v>m</v>
      </c>
      <c r="E30" s="213">
        <v>2200</v>
      </c>
      <c r="F30" s="214">
        <f>+'89+500'!F29</f>
        <v>0</v>
      </c>
      <c r="G30" s="215">
        <f t="shared" si="0"/>
        <v>0</v>
      </c>
    </row>
    <row r="31" spans="1:7" ht="17.25">
      <c r="A31" s="176"/>
      <c r="B31" s="210" t="str">
        <f>+'89+500'!B30</f>
        <v>307-2 (1) E 1a</v>
      </c>
      <c r="C31" s="211" t="str">
        <f>+'89+500'!C30</f>
        <v>Excavación y relleno para estructuras (Zanja sub-drenes)</v>
      </c>
      <c r="D31" s="212" t="str">
        <f>+'89+500'!D30</f>
        <v>m3</v>
      </c>
      <c r="E31" s="213">
        <v>1000</v>
      </c>
      <c r="F31" s="214">
        <f>+'89+500'!F30</f>
        <v>0</v>
      </c>
      <c r="G31" s="215">
        <f t="shared" si="0"/>
        <v>0</v>
      </c>
    </row>
    <row r="32" spans="1:7" ht="17.25">
      <c r="A32" s="176"/>
      <c r="B32" s="210" t="str">
        <f>+'89+500'!B31</f>
        <v>606-1 (1b)</v>
      </c>
      <c r="C32" s="211" t="str">
        <f>+'89+500'!C31</f>
        <v>Geotextil para subdrén, 1600 NT</v>
      </c>
      <c r="D32" s="212" t="str">
        <f>+'89+500'!D31</f>
        <v>m2</v>
      </c>
      <c r="E32" s="213">
        <v>3500</v>
      </c>
      <c r="F32" s="214">
        <f>+'89+500'!F31</f>
        <v>0</v>
      </c>
      <c r="G32" s="215">
        <f t="shared" si="0"/>
        <v>0</v>
      </c>
    </row>
    <row r="33" spans="1:7" ht="17.25">
      <c r="A33" s="176"/>
      <c r="B33" s="210" t="str">
        <f>+'89+500'!B32</f>
        <v>606-1 (1a)*</v>
      </c>
      <c r="C33" s="211" t="str">
        <f>+'89+500'!C32</f>
        <v>Tubería para subdrenes D = 200 mm  PVC  (Incl. Perforación)</v>
      </c>
      <c r="D33" s="212" t="str">
        <f>+'89+500'!D32</f>
        <v>m</v>
      </c>
      <c r="E33" s="213">
        <v>500</v>
      </c>
      <c r="F33" s="214">
        <f>+'89+500'!F32</f>
        <v>0</v>
      </c>
      <c r="G33" s="215">
        <f t="shared" si="0"/>
        <v>0</v>
      </c>
    </row>
    <row r="34" spans="1:7" ht="17.25">
      <c r="A34" s="176"/>
      <c r="B34" s="210" t="str">
        <f>+'89+500'!B33</f>
        <v>606-1 (2)</v>
      </c>
      <c r="C34" s="211" t="str">
        <f>+'89+500'!C33</f>
        <v>Material filtrante (pasa 6" retiene 3")</v>
      </c>
      <c r="D34" s="212" t="str">
        <f>+'89+500'!D33</f>
        <v>m3</v>
      </c>
      <c r="E34" s="213">
        <v>750</v>
      </c>
      <c r="F34" s="214">
        <f>+'89+500'!F33</f>
        <v>0</v>
      </c>
      <c r="G34" s="215">
        <f t="shared" si="0"/>
        <v>0</v>
      </c>
    </row>
    <row r="35" spans="1:7" ht="17.25">
      <c r="A35" s="176"/>
      <c r="B35" s="210" t="str">
        <f>+'89+500'!B34</f>
        <v>309-6(5)E</v>
      </c>
      <c r="C35" s="211" t="s">
        <v>278</v>
      </c>
      <c r="D35" s="212" t="str">
        <f>+'89+500'!D34</f>
        <v>m3-km</v>
      </c>
      <c r="E35" s="213">
        <v>75750</v>
      </c>
      <c r="F35" s="214">
        <f>+'89+500'!F34</f>
        <v>0</v>
      </c>
      <c r="G35" s="215">
        <f t="shared" si="0"/>
        <v>0</v>
      </c>
    </row>
    <row r="36" spans="1:7" ht="17.25">
      <c r="A36" s="176"/>
      <c r="B36" s="210" t="str">
        <f>+'89+500'!B35</f>
        <v>307-3 (1)</v>
      </c>
      <c r="C36" s="211" t="str">
        <f>+'89+500'!C35</f>
        <v>Excavación para cunetas y encauzamientos (Manual)</v>
      </c>
      <c r="D36" s="212" t="str">
        <f>+'89+500'!D35</f>
        <v>m3</v>
      </c>
      <c r="E36" s="213">
        <v>95</v>
      </c>
      <c r="F36" s="214">
        <f>+'89+500'!F35</f>
        <v>0</v>
      </c>
      <c r="G36" s="215">
        <f t="shared" si="0"/>
        <v>0</v>
      </c>
    </row>
    <row r="37" spans="1:10" ht="17.25">
      <c r="A37" s="176"/>
      <c r="B37" s="210" t="str">
        <f>+'89+500'!B36</f>
        <v>511-1 (4)d</v>
      </c>
      <c r="C37" s="211" t="str">
        <f>+'89+500'!C36</f>
        <v>Revestimiento de Hormigón Simple, f'c=210 kg/cm2 (Bordillos Cunetas, parterre  y canales)</v>
      </c>
      <c r="D37" s="212" t="str">
        <f>+'89+500'!D36</f>
        <v>m3</v>
      </c>
      <c r="E37" s="213">
        <v>70</v>
      </c>
      <c r="F37" s="214">
        <f>+'89+500'!F36</f>
        <v>0</v>
      </c>
      <c r="G37" s="215">
        <f t="shared" si="0"/>
        <v>0</v>
      </c>
      <c r="J37" s="157">
        <v>280</v>
      </c>
    </row>
    <row r="38" spans="1:10" ht="17.25">
      <c r="A38" s="176"/>
      <c r="B38" s="210" t="str">
        <f>+'82+100'!B32</f>
        <v>307-2 (1)</v>
      </c>
      <c r="C38" s="211" t="str">
        <f>+'82+100'!C32</f>
        <v>Excavación y relleno para estructuras</v>
      </c>
      <c r="D38" s="212" t="str">
        <f>+'82+100'!D32</f>
        <v>m3</v>
      </c>
      <c r="E38" s="213">
        <v>880.0000000000001</v>
      </c>
      <c r="F38" s="214">
        <f>+'82+100'!F32</f>
        <v>0</v>
      </c>
      <c r="G38" s="215">
        <f t="shared" si="0"/>
        <v>0</v>
      </c>
      <c r="J38" s="157">
        <f>+J37/12</f>
        <v>23.333333333333332</v>
      </c>
    </row>
    <row r="39" spans="1:7" ht="17.25">
      <c r="A39" s="176"/>
      <c r="B39" s="210" t="e">
        <f>+#REF!</f>
        <v>#REF!</v>
      </c>
      <c r="C39" s="211" t="e">
        <f>+#REF!</f>
        <v>#REF!</v>
      </c>
      <c r="D39" s="212" t="e">
        <f>+#REF!</f>
        <v>#REF!</v>
      </c>
      <c r="E39" s="213">
        <v>1200</v>
      </c>
      <c r="F39" s="214" t="e">
        <f>+#REF!</f>
        <v>#REF!</v>
      </c>
      <c r="G39" s="215" t="e">
        <f t="shared" si="0"/>
        <v>#REF!</v>
      </c>
    </row>
    <row r="40" spans="1:7" ht="17.25">
      <c r="A40" s="176"/>
      <c r="B40" s="210" t="e">
        <f>+#REF!</f>
        <v>#REF!</v>
      </c>
      <c r="C40" s="211" t="s">
        <v>282</v>
      </c>
      <c r="D40" s="212" t="e">
        <f>+#REF!</f>
        <v>#REF!</v>
      </c>
      <c r="E40" s="213">
        <v>121200</v>
      </c>
      <c r="F40" s="214" t="e">
        <f>+#REF!</f>
        <v>#REF!</v>
      </c>
      <c r="G40" s="215" t="e">
        <f t="shared" si="0"/>
        <v>#REF!</v>
      </c>
    </row>
    <row r="41" spans="1:7" ht="17.25">
      <c r="A41" s="176"/>
      <c r="B41" s="210" t="e">
        <f>+#REF!</f>
        <v>#REF!</v>
      </c>
      <c r="C41" s="211" t="e">
        <f>+#REF!</f>
        <v>#REF!</v>
      </c>
      <c r="D41" s="212" t="e">
        <f>+#REF!</f>
        <v>#REF!</v>
      </c>
      <c r="E41" s="213">
        <v>3600</v>
      </c>
      <c r="F41" s="214" t="e">
        <f>+#REF!</f>
        <v>#REF!</v>
      </c>
      <c r="G41" s="215" t="e">
        <f t="shared" si="0"/>
        <v>#REF!</v>
      </c>
    </row>
    <row r="42" spans="1:7" ht="17.25">
      <c r="A42" s="176"/>
      <c r="B42" s="210" t="e">
        <f>+#REF!</f>
        <v>#REF!</v>
      </c>
      <c r="C42" s="211" t="e">
        <f>+#REF!</f>
        <v>#REF!</v>
      </c>
      <c r="D42" s="212" t="e">
        <f>+#REF!</f>
        <v>#REF!</v>
      </c>
      <c r="E42" s="213">
        <v>30</v>
      </c>
      <c r="F42" s="214" t="e">
        <f>+#REF!</f>
        <v>#REF!</v>
      </c>
      <c r="G42" s="215" t="e">
        <f t="shared" si="0"/>
        <v>#REF!</v>
      </c>
    </row>
    <row r="43" spans="1:7" ht="17.25">
      <c r="A43" s="176"/>
      <c r="B43" s="210" t="e">
        <f>+#REF!</f>
        <v>#REF!</v>
      </c>
      <c r="C43" s="211" t="s">
        <v>279</v>
      </c>
      <c r="D43" s="212" t="e">
        <f>+#REF!</f>
        <v>#REF!</v>
      </c>
      <c r="E43" s="213">
        <v>1818</v>
      </c>
      <c r="F43" s="214" t="e">
        <f>+#REF!</f>
        <v>#REF!</v>
      </c>
      <c r="G43" s="215" t="e">
        <f t="shared" si="0"/>
        <v>#REF!</v>
      </c>
    </row>
    <row r="44" spans="1:7" ht="17.25">
      <c r="A44" s="176"/>
      <c r="B44" s="210" t="e">
        <f>+#REF!</f>
        <v>#REF!</v>
      </c>
      <c r="C44" s="211" t="e">
        <f>+#REF!</f>
        <v>#REF!</v>
      </c>
      <c r="D44" s="212" t="e">
        <f>+#REF!</f>
        <v>#REF!</v>
      </c>
      <c r="E44" s="213">
        <v>20395</v>
      </c>
      <c r="F44" s="214">
        <f>+'98+990'!F37</f>
        <v>0</v>
      </c>
      <c r="G44" s="215">
        <f t="shared" si="0"/>
        <v>0</v>
      </c>
    </row>
    <row r="45" spans="1:7" ht="34.5">
      <c r="A45" s="176"/>
      <c r="B45" s="326" t="e">
        <f>+#REF!</f>
        <v>#REF!</v>
      </c>
      <c r="C45" s="211" t="s">
        <v>175</v>
      </c>
      <c r="D45" s="212" t="e">
        <f>+#REF!</f>
        <v>#REF!</v>
      </c>
      <c r="E45" s="213">
        <v>98475</v>
      </c>
      <c r="F45" s="214">
        <f>+'98+990'!F38</f>
        <v>0</v>
      </c>
      <c r="G45" s="215">
        <f t="shared" si="0"/>
        <v>0</v>
      </c>
    </row>
    <row r="46" spans="1:7" s="182" customFormat="1" ht="9.75" customHeight="1" thickBot="1">
      <c r="A46" s="259"/>
      <c r="B46" s="234"/>
      <c r="C46" s="235"/>
      <c r="D46" s="236"/>
      <c r="E46" s="237"/>
      <c r="F46" s="238"/>
      <c r="G46" s="239">
        <v>0</v>
      </c>
    </row>
    <row r="47" spans="1:7" ht="19.5" thickBot="1">
      <c r="A47" s="193"/>
      <c r="B47" s="194"/>
      <c r="C47" s="195"/>
      <c r="D47" s="196"/>
      <c r="E47" s="197"/>
      <c r="F47" s="255" t="s">
        <v>104</v>
      </c>
      <c r="G47" s="260" t="e">
        <f>+SUM(G16:G46)</f>
        <v>#REF!</v>
      </c>
    </row>
    <row r="48" spans="1:10" ht="20.25">
      <c r="A48" s="194"/>
      <c r="B48" s="201"/>
      <c r="C48" s="202"/>
      <c r="D48" s="202"/>
      <c r="E48" s="202"/>
      <c r="F48" s="203"/>
      <c r="G48" s="203"/>
      <c r="J48" s="157">
        <f>480+900+378+204+2</f>
        <v>1964</v>
      </c>
    </row>
    <row r="49" spans="1:7" ht="9" customHeight="1">
      <c r="A49" s="194"/>
      <c r="B49" s="202"/>
      <c r="C49" s="202"/>
      <c r="D49" s="202"/>
      <c r="E49" s="202"/>
      <c r="F49" s="203"/>
      <c r="G49" s="203"/>
    </row>
    <row r="50" spans="1:7" ht="17.25" customHeight="1">
      <c r="A50" s="194"/>
      <c r="B50" s="439"/>
      <c r="C50" s="439"/>
      <c r="D50" s="439"/>
      <c r="E50" s="439"/>
      <c r="F50" s="439"/>
      <c r="G50" s="439"/>
    </row>
    <row r="51" spans="1:7" ht="17.25">
      <c r="A51" s="194"/>
      <c r="B51" s="194"/>
      <c r="C51" s="204"/>
      <c r="D51" s="205"/>
      <c r="E51" s="206"/>
      <c r="F51" s="206"/>
      <c r="G51" s="198"/>
    </row>
    <row r="52" spans="1:7" ht="17.25">
      <c r="A52" s="194"/>
      <c r="B52" s="194"/>
      <c r="D52" s="196"/>
      <c r="E52" s="169"/>
      <c r="F52" s="169"/>
      <c r="G52" s="207"/>
    </row>
    <row r="53" spans="1:7" ht="17.25">
      <c r="A53" s="194"/>
      <c r="B53" s="194"/>
      <c r="C53" s="195"/>
      <c r="D53" s="196"/>
      <c r="E53" s="169"/>
      <c r="F53" s="169"/>
      <c r="G53" s="208" t="s">
        <v>380</v>
      </c>
    </row>
    <row r="54" spans="1:7" ht="17.25">
      <c r="A54" s="194"/>
      <c r="B54" s="194"/>
      <c r="D54" s="196"/>
      <c r="E54" s="169"/>
      <c r="F54" s="169"/>
      <c r="G54" s="207"/>
    </row>
    <row r="57" ht="16.5">
      <c r="C57" s="195"/>
    </row>
    <row r="58" spans="3:6" ht="16.5">
      <c r="C58" s="196"/>
      <c r="D58" s="430"/>
      <c r="E58" s="430"/>
      <c r="F58" s="430"/>
    </row>
    <row r="59" spans="3:6" ht="16.5">
      <c r="C59" s="209"/>
      <c r="D59" s="431"/>
      <c r="E59" s="431"/>
      <c r="F59" s="431"/>
    </row>
    <row r="60" spans="3:6" ht="16.5">
      <c r="C60" s="209"/>
      <c r="D60" s="431"/>
      <c r="E60" s="431"/>
      <c r="F60" s="431"/>
    </row>
    <row r="62" ht="17.25" customHeight="1">
      <c r="G62" s="198"/>
    </row>
  </sheetData>
  <sheetProtection/>
  <mergeCells count="9">
    <mergeCell ref="D58:F58"/>
    <mergeCell ref="D59:F59"/>
    <mergeCell ref="D60:F60"/>
    <mergeCell ref="B1:G1"/>
    <mergeCell ref="C3:G3"/>
    <mergeCell ref="C4:G4"/>
    <mergeCell ref="A8:B8"/>
    <mergeCell ref="B10:G11"/>
    <mergeCell ref="B50:G50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60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4.8515625" style="157" customWidth="1"/>
    <col min="2" max="2" width="18.7109375" style="157" customWidth="1"/>
    <col min="3" max="3" width="86.28125" style="157" customWidth="1"/>
    <col min="4" max="4" width="10.140625" style="157" customWidth="1"/>
    <col min="5" max="5" width="18.28125" style="157" customWidth="1"/>
    <col min="6" max="6" width="18.421875" style="157" customWidth="1"/>
    <col min="7" max="7" width="20.28125" style="157" customWidth="1"/>
    <col min="8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24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368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5" t="s">
        <v>319</v>
      </c>
      <c r="G13" s="171" t="s">
        <v>320</v>
      </c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321</v>
      </c>
      <c r="D15" s="179"/>
      <c r="E15" s="180"/>
      <c r="F15" s="180"/>
      <c r="G15" s="181"/>
    </row>
    <row r="16" spans="1:7" ht="21" customHeight="1">
      <c r="A16" s="176"/>
      <c r="B16" s="210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10</v>
      </c>
      <c r="F16" s="343"/>
      <c r="G16" s="215">
        <f>+ROUND(E16*F16,2)</f>
        <v>0</v>
      </c>
    </row>
    <row r="17" spans="1:7" ht="21" customHeight="1">
      <c r="A17" s="176"/>
      <c r="B17" s="210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110</v>
      </c>
      <c r="F17" s="343"/>
      <c r="G17" s="215">
        <f aca="true" t="shared" si="0" ref="G17:G43">+ROUND(E17*F17,2)</f>
        <v>0</v>
      </c>
    </row>
    <row r="18" spans="1:7" ht="21" customHeight="1">
      <c r="A18" s="176"/>
      <c r="B18" s="210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45</v>
      </c>
      <c r="F18" s="343"/>
      <c r="G18" s="215">
        <f t="shared" si="0"/>
        <v>0</v>
      </c>
    </row>
    <row r="19" spans="1:7" ht="34.5">
      <c r="A19" s="176"/>
      <c r="B19" s="210" t="str">
        <f>+'[8]APU '!$C$8012</f>
        <v>501 (6)b</v>
      </c>
      <c r="C19" s="327" t="str">
        <f>+'[8]APU '!$C$8013</f>
        <v>Suministro de Tablestacado de Acero Estructural A36 Galvanizado  (espesor=10mm.)  tipo TB1</v>
      </c>
      <c r="D19" s="212" t="str">
        <f>+'[8]APU '!$C$8014</f>
        <v>m2</v>
      </c>
      <c r="E19" s="213">
        <v>300</v>
      </c>
      <c r="F19" s="343"/>
      <c r="G19" s="215">
        <f t="shared" si="0"/>
        <v>0</v>
      </c>
    </row>
    <row r="20" spans="1:7" ht="20.25" customHeight="1">
      <c r="A20" s="176"/>
      <c r="B20" s="210" t="str">
        <f>+'[8]APU '!$C$8088</f>
        <v>501 (15)</v>
      </c>
      <c r="C20" s="211" t="str">
        <f>+'[8]APU '!$C$8089</f>
        <v>Hincado de Tablestacas de Acero Estructural</v>
      </c>
      <c r="D20" s="212" t="str">
        <f>+'[8]APU '!$C$8090</f>
        <v>m2</v>
      </c>
      <c r="E20" s="213">
        <v>150</v>
      </c>
      <c r="F20" s="343"/>
      <c r="G20" s="215">
        <f t="shared" si="0"/>
        <v>0</v>
      </c>
    </row>
    <row r="21" spans="1:7" ht="20.25" customHeight="1">
      <c r="A21" s="176"/>
      <c r="B21" s="210" t="str">
        <f>+'[8]APU '!$C$539</f>
        <v>304-1 (2)</v>
      </c>
      <c r="C21" s="211" t="str">
        <f>+'[8]APU '!$C$540</f>
        <v>Material de préstamo importado</v>
      </c>
      <c r="D21" s="212" t="str">
        <f>+'[8]APU '!$C$541</f>
        <v>m3</v>
      </c>
      <c r="E21" s="213">
        <v>200</v>
      </c>
      <c r="F21" s="343"/>
      <c r="G21" s="215">
        <f t="shared" si="0"/>
        <v>0</v>
      </c>
    </row>
    <row r="22" spans="1:7" ht="36" customHeight="1">
      <c r="A22" s="176"/>
      <c r="B22" s="210" t="str">
        <f>+'[8]APU '!$C$690</f>
        <v>309-4(2)</v>
      </c>
      <c r="C22" s="211" t="s">
        <v>216</v>
      </c>
      <c r="D22" s="212" t="str">
        <f>+'[8]APU '!$C$692</f>
        <v>m3-km</v>
      </c>
      <c r="E22" s="213">
        <f>+E21*20</f>
        <v>4000</v>
      </c>
      <c r="F22" s="343"/>
      <c r="G22" s="215">
        <f t="shared" si="0"/>
        <v>0</v>
      </c>
    </row>
    <row r="23" spans="1:7" ht="21" customHeight="1">
      <c r="A23" s="176"/>
      <c r="B23" s="210" t="str">
        <f>+'[8]APU '!$C$766</f>
        <v>402-2 (1)</v>
      </c>
      <c r="C23" s="211" t="str">
        <f>+'[8]APU '!$C$767</f>
        <v>Mejoramiento de la subrasante con suelo seleccionado</v>
      </c>
      <c r="D23" s="212" t="str">
        <f>+'[8]APU '!$C$768</f>
        <v>m3</v>
      </c>
      <c r="E23" s="213">
        <v>210</v>
      </c>
      <c r="F23" s="343"/>
      <c r="G23" s="215">
        <f t="shared" si="0"/>
        <v>0</v>
      </c>
    </row>
    <row r="24" spans="1:7" ht="21" customHeight="1">
      <c r="A24" s="176"/>
      <c r="B24" s="210" t="str">
        <f>+'[8]APU '!$C$841</f>
        <v>403-1 a</v>
      </c>
      <c r="C24" s="211" t="str">
        <f>+'[8]APU '!$C$842</f>
        <v>Sub-base Clase 1</v>
      </c>
      <c r="D24" s="212" t="str">
        <f>+'[8]APU '!$C$843</f>
        <v>m3</v>
      </c>
      <c r="E24" s="213">
        <v>35</v>
      </c>
      <c r="F24" s="343"/>
      <c r="G24" s="215">
        <f t="shared" si="0"/>
        <v>0</v>
      </c>
    </row>
    <row r="25" spans="1:7" ht="21" customHeight="1">
      <c r="A25" s="176"/>
      <c r="B25" s="210" t="str">
        <f>+'[8]APU '!$C$917</f>
        <v>404-1 a</v>
      </c>
      <c r="C25" s="211" t="str">
        <f>+'[8]APU '!$C$918</f>
        <v>Base, Clase 1</v>
      </c>
      <c r="D25" s="212" t="str">
        <f>+'[8]APU '!$C$919</f>
        <v>m3</v>
      </c>
      <c r="E25" s="213">
        <v>30</v>
      </c>
      <c r="F25" s="343"/>
      <c r="G25" s="215">
        <f t="shared" si="0"/>
        <v>0</v>
      </c>
    </row>
    <row r="26" spans="1:7" ht="22.5" customHeight="1">
      <c r="A26" s="176"/>
      <c r="B26" s="210" t="str">
        <f>+'[8]APU '!$C$1368</f>
        <v>309-6(5)E</v>
      </c>
      <c r="C26" s="211" t="s">
        <v>399</v>
      </c>
      <c r="D26" s="212" t="str">
        <f>+'[8]APU '!$C$1370</f>
        <v>m3-km</v>
      </c>
      <c r="E26" s="213">
        <f>+E23*45</f>
        <v>9450</v>
      </c>
      <c r="F26" s="343"/>
      <c r="G26" s="215">
        <f t="shared" si="0"/>
        <v>0</v>
      </c>
    </row>
    <row r="27" spans="1:7" ht="22.5" customHeight="1">
      <c r="A27" s="176"/>
      <c r="B27" s="210" t="str">
        <f>+'[8]APU '!$C$1444</f>
        <v>309-6(5)E</v>
      </c>
      <c r="C27" s="211" t="s">
        <v>400</v>
      </c>
      <c r="D27" s="212" t="str">
        <f>+'[8]APU '!$C$1446</f>
        <v>m3-km</v>
      </c>
      <c r="E27" s="213">
        <f>+E24*45</f>
        <v>1575</v>
      </c>
      <c r="F27" s="343"/>
      <c r="G27" s="215">
        <f t="shared" si="0"/>
        <v>0</v>
      </c>
    </row>
    <row r="28" spans="1:7" ht="34.5" customHeight="1">
      <c r="A28" s="176"/>
      <c r="B28" s="210" t="str">
        <f>+'[8]APU '!$C$1520</f>
        <v>309-6(5)E</v>
      </c>
      <c r="C28" s="211" t="s">
        <v>401</v>
      </c>
      <c r="D28" s="212" t="str">
        <f>+'[8]APU '!$C$1522</f>
        <v>m3-km</v>
      </c>
      <c r="E28" s="213">
        <f>+E25*45</f>
        <v>1350</v>
      </c>
      <c r="F28" s="343"/>
      <c r="G28" s="215">
        <f t="shared" si="0"/>
        <v>0</v>
      </c>
    </row>
    <row r="29" spans="1:7" ht="20.25" customHeight="1">
      <c r="A29" s="176"/>
      <c r="B29" s="210" t="str">
        <f>+'[8]APU '!$C$2125</f>
        <v>405-1 (1)</v>
      </c>
      <c r="C29" s="211" t="str">
        <f>+'[8]APU '!$C$2126</f>
        <v>Asfalto MC para imprimación</v>
      </c>
      <c r="D29" s="212" t="str">
        <f>+'[8]APU '!$C$2127</f>
        <v>lts.</v>
      </c>
      <c r="E29" s="213">
        <v>170</v>
      </c>
      <c r="F29" s="343"/>
      <c r="G29" s="215">
        <f t="shared" si="0"/>
        <v>0</v>
      </c>
    </row>
    <row r="30" spans="1:7" ht="20.25" customHeight="1">
      <c r="A30" s="176"/>
      <c r="B30" s="210" t="str">
        <f>+'[8]APU '!$C$2200</f>
        <v>405-2 (1)</v>
      </c>
      <c r="C30" s="211" t="str">
        <f>+'[8]APU '!$C$2201</f>
        <v>Asfalto diluido , para riego de adherencia</v>
      </c>
      <c r="D30" s="212" t="str">
        <f>+'[8]APU '!$C$2202</f>
        <v>lts.</v>
      </c>
      <c r="E30" s="213">
        <v>100</v>
      </c>
      <c r="F30" s="343"/>
      <c r="G30" s="215">
        <f t="shared" si="0"/>
        <v>0</v>
      </c>
    </row>
    <row r="31" spans="1:7" ht="20.25" customHeight="1">
      <c r="A31" s="176"/>
      <c r="B31" s="210" t="str">
        <f>+'[8]APU '!$C$2276</f>
        <v>405-5</v>
      </c>
      <c r="C31" s="211" t="str">
        <f>+'[8]APU '!$C$2277</f>
        <v>Capa de rodadura de hormigón asfáltico mezclado en planta de 10 cm. de espesor</v>
      </c>
      <c r="D31" s="212" t="str">
        <f>+'[8]APU '!$C$2278</f>
        <v>m2</v>
      </c>
      <c r="E31" s="213">
        <v>130</v>
      </c>
      <c r="F31" s="343"/>
      <c r="G31" s="215">
        <f t="shared" si="0"/>
        <v>0</v>
      </c>
    </row>
    <row r="32" spans="1:7" ht="34.5">
      <c r="A32" s="176"/>
      <c r="B32" s="210" t="str">
        <f>+'[8]APU '!$C$2656</f>
        <v>309-6(4)E</v>
      </c>
      <c r="C32" s="211" t="s">
        <v>323</v>
      </c>
      <c r="D32" s="212" t="str">
        <f>+'[8]APU '!$C$2658</f>
        <v>m3-km</v>
      </c>
      <c r="E32" s="213">
        <f>+E31*0.1*45</f>
        <v>585</v>
      </c>
      <c r="F32" s="343"/>
      <c r="G32" s="215">
        <f t="shared" si="0"/>
        <v>0</v>
      </c>
    </row>
    <row r="33" spans="1:7" ht="18.75" customHeight="1">
      <c r="A33" s="176"/>
      <c r="B33" s="210" t="str">
        <f>+'[8]APU '!$C$6728</f>
        <v>307-2 (1) E 1a</v>
      </c>
      <c r="C33" s="211" t="str">
        <f>+'[8]APU '!$C$6729</f>
        <v>Excavación y relleno para estructuras (Zanja sub-drenes)</v>
      </c>
      <c r="D33" s="212" t="str">
        <f>+'[8]APU '!$C$6730</f>
        <v>m3</v>
      </c>
      <c r="E33" s="213">
        <v>70</v>
      </c>
      <c r="F33" s="343"/>
      <c r="G33" s="215">
        <f t="shared" si="0"/>
        <v>0</v>
      </c>
    </row>
    <row r="34" spans="1:7" ht="18.75" customHeight="1">
      <c r="A34" s="176"/>
      <c r="B34" s="210" t="str">
        <f>+'[8]APU '!$C$7030</f>
        <v>606-1 (1b)</v>
      </c>
      <c r="C34" s="211" t="str">
        <f>+'[8]APU '!$C$7031</f>
        <v>Geotextil para subdrén, 1600 NT</v>
      </c>
      <c r="D34" s="212" t="str">
        <f>+'[8]APU '!$C$7032</f>
        <v>m2</v>
      </c>
      <c r="E34" s="213">
        <v>220</v>
      </c>
      <c r="F34" s="343"/>
      <c r="G34" s="215">
        <f t="shared" si="0"/>
        <v>0</v>
      </c>
    </row>
    <row r="35" spans="1:7" ht="18.75" customHeight="1">
      <c r="A35" s="176"/>
      <c r="B35" s="210" t="str">
        <f>+'[8]APU '!$C$7105</f>
        <v>606-1 (1a)*</v>
      </c>
      <c r="C35" s="211" t="str">
        <f>+'[8]APU '!$C$7106</f>
        <v>Tubería para subdrenes D = 200 mm  PVC  (Incl. Perforación)</v>
      </c>
      <c r="D35" s="212" t="str">
        <f>+'[8]APU '!$C$7107</f>
        <v>m</v>
      </c>
      <c r="E35" s="213">
        <v>30</v>
      </c>
      <c r="F35" s="343"/>
      <c r="G35" s="215">
        <f t="shared" si="0"/>
        <v>0</v>
      </c>
    </row>
    <row r="36" spans="1:7" ht="18.75" customHeight="1">
      <c r="A36" s="176"/>
      <c r="B36" s="210" t="str">
        <f>+'[8]APU '!$C$6803</f>
        <v>606-1 (2)</v>
      </c>
      <c r="C36" s="211" t="str">
        <f>+'[8]APU '!$C$6804</f>
        <v>Material filtrante (pasa 6" retiene 3")</v>
      </c>
      <c r="D36" s="212" t="str">
        <f>+'[8]APU '!$C$6805</f>
        <v>m3</v>
      </c>
      <c r="E36" s="213">
        <v>70</v>
      </c>
      <c r="F36" s="343"/>
      <c r="G36" s="215">
        <f t="shared" si="0"/>
        <v>0</v>
      </c>
    </row>
    <row r="37" spans="1:9" ht="18.75" customHeight="1">
      <c r="A37" s="176"/>
      <c r="B37" s="210" t="str">
        <f>+'[8]APU '!$C$6954</f>
        <v>309-6(5)E</v>
      </c>
      <c r="C37" s="211" t="s">
        <v>322</v>
      </c>
      <c r="D37" s="212" t="str">
        <f>+'[8]APU '!$C$6956</f>
        <v>m3-km</v>
      </c>
      <c r="E37" s="213">
        <f>+E36*45</f>
        <v>3150</v>
      </c>
      <c r="F37" s="343"/>
      <c r="G37" s="215">
        <f t="shared" si="0"/>
        <v>0</v>
      </c>
      <c r="I37" s="198"/>
    </row>
    <row r="38" spans="1:7" ht="46.5" customHeight="1">
      <c r="A38" s="176"/>
      <c r="B38" s="210" t="str">
        <f>+'[8]APU '!$C$7483</f>
        <v>511-1 (4)d</v>
      </c>
      <c r="C38" s="211" t="str">
        <f>+'[8]APU '!$C$7484</f>
        <v>Revestimiento de Hormigón Simple, f'c=210 kg/cm2 (Bordillos Cunetas, parterre  y canales)</v>
      </c>
      <c r="D38" s="212" t="str">
        <f>+'[8]APU '!$C$7485</f>
        <v>m3</v>
      </c>
      <c r="E38" s="213">
        <v>10</v>
      </c>
      <c r="F38" s="343"/>
      <c r="G38" s="215">
        <f t="shared" si="0"/>
        <v>0</v>
      </c>
    </row>
    <row r="39" spans="1:7" ht="46.5" customHeight="1">
      <c r="A39" s="176"/>
      <c r="B39" s="210" t="str">
        <f>+'[8]APU '!$C$8165</f>
        <v>508 - (2) a</v>
      </c>
      <c r="C39" s="211" t="str">
        <f>+'[8]APU '!$C$8166</f>
        <v>Mampostería de piedra molón (Enrocado  (Hormigón Simple 40% + Piedra enrocado 60%)</v>
      </c>
      <c r="D39" s="212" t="str">
        <f>+'[8]APU '!$C$8167</f>
        <v>m3</v>
      </c>
      <c r="E39" s="213">
        <v>30</v>
      </c>
      <c r="F39" s="343"/>
      <c r="G39" s="215">
        <f t="shared" si="0"/>
        <v>0</v>
      </c>
    </row>
    <row r="40" spans="1:7" ht="18.75" customHeight="1">
      <c r="A40" s="176"/>
      <c r="B40" s="210" t="str">
        <f>+'[8]APU '!$C$6954</f>
        <v>309-6(5)E</v>
      </c>
      <c r="C40" s="211" t="str">
        <f>+C37</f>
        <v>Transporte de material filtrante (Distancia de transporte (20 - 50 Km)) D= 45 Km.</v>
      </c>
      <c r="D40" s="212" t="str">
        <f>+'[8]APU '!$C$6956</f>
        <v>m3-km</v>
      </c>
      <c r="E40" s="213">
        <f>+E39*45*0.6</f>
        <v>810</v>
      </c>
      <c r="F40" s="214"/>
      <c r="G40" s="215">
        <f t="shared" si="0"/>
        <v>0</v>
      </c>
    </row>
    <row r="41" spans="1:7" ht="18.75" customHeight="1">
      <c r="A41" s="176"/>
      <c r="B41" s="210" t="str">
        <f>+'[8]APU '!$C$7784</f>
        <v>402-7 (2)</v>
      </c>
      <c r="C41" s="211" t="str">
        <f>+'[8]APU '!$C$7785</f>
        <v>Geotextil (separador), 2000 NT</v>
      </c>
      <c r="D41" s="212" t="str">
        <f>+'[8]APU '!$C$7786</f>
        <v>m2</v>
      </c>
      <c r="E41" s="213">
        <v>120</v>
      </c>
      <c r="F41" s="343"/>
      <c r="G41" s="215">
        <f t="shared" si="0"/>
        <v>0</v>
      </c>
    </row>
    <row r="42" spans="1:9" ht="18.75" customHeight="1">
      <c r="A42" s="176"/>
      <c r="B42" s="210" t="str">
        <f>+'[8]APU '!$C$9071</f>
        <v>310-(1) E</v>
      </c>
      <c r="C42" s="211" t="str">
        <f>+'[8]APU '!$C$9072</f>
        <v>Escombrera (Disposición Final y Tratamiento Paisajístico de Zonas de Depósito)</v>
      </c>
      <c r="D42" s="212" t="str">
        <f>+'[8]APU '!$C$9073</f>
        <v>m3</v>
      </c>
      <c r="E42" s="213">
        <f>+E17+E18+E33*0.6</f>
        <v>197</v>
      </c>
      <c r="F42" s="214"/>
      <c r="G42" s="215">
        <f t="shared" si="0"/>
        <v>0</v>
      </c>
      <c r="I42" s="198"/>
    </row>
    <row r="43" spans="1:7" ht="34.5">
      <c r="A43" s="176"/>
      <c r="B43" s="210" t="str">
        <f>+'[8]APU '!$C$9147</f>
        <v>309-2(2)</v>
      </c>
      <c r="C43" s="211" t="s">
        <v>402</v>
      </c>
      <c r="D43" s="212" t="str">
        <f>+'[8]APU '!$C$9149</f>
        <v>m3-km</v>
      </c>
      <c r="E43" s="213">
        <f>+E42*5</f>
        <v>985</v>
      </c>
      <c r="F43" s="343"/>
      <c r="G43" s="215">
        <f t="shared" si="0"/>
        <v>0</v>
      </c>
    </row>
    <row r="44" spans="1:7" s="182" customFormat="1" ht="9.75" customHeight="1" thickBot="1">
      <c r="A44" s="259"/>
      <c r="B44" s="187"/>
      <c r="C44" s="188"/>
      <c r="D44" s="189"/>
      <c r="E44" s="190"/>
      <c r="F44" s="248"/>
      <c r="G44" s="249">
        <v>0</v>
      </c>
    </row>
    <row r="45" spans="1:7" ht="19.5" customHeight="1" thickBot="1">
      <c r="A45" s="193"/>
      <c r="B45" s="194"/>
      <c r="C45" s="195"/>
      <c r="D45" s="196"/>
      <c r="E45" s="197"/>
      <c r="F45" s="332" t="s">
        <v>104</v>
      </c>
      <c r="G45" s="390"/>
    </row>
    <row r="46" spans="1:7" ht="20.25">
      <c r="A46" s="194"/>
      <c r="B46" s="201"/>
      <c r="C46" s="202"/>
      <c r="D46" s="202"/>
      <c r="E46" s="202"/>
      <c r="F46" s="203"/>
      <c r="G46" s="203"/>
    </row>
    <row r="47" spans="1:7" ht="9" customHeight="1">
      <c r="A47" s="194"/>
      <c r="B47" s="202"/>
      <c r="C47" s="202"/>
      <c r="D47" s="202"/>
      <c r="E47" s="202"/>
      <c r="F47" s="203"/>
      <c r="G47" s="203"/>
    </row>
    <row r="48" spans="1:7" ht="17.25" customHeight="1">
      <c r="A48" s="194"/>
      <c r="B48" s="439"/>
      <c r="C48" s="439"/>
      <c r="D48" s="439"/>
      <c r="E48" s="439"/>
      <c r="F48" s="439"/>
      <c r="G48" s="439"/>
    </row>
    <row r="49" spans="1:7" ht="17.25">
      <c r="A49" s="194"/>
      <c r="B49" s="194"/>
      <c r="C49" s="204"/>
      <c r="D49" s="205"/>
      <c r="E49" s="206"/>
      <c r="F49" s="206"/>
      <c r="G49" s="198"/>
    </row>
    <row r="50" spans="1:7" ht="17.25">
      <c r="A50" s="194"/>
      <c r="B50" s="194"/>
      <c r="D50" s="196"/>
      <c r="E50" s="169"/>
      <c r="F50" s="169"/>
      <c r="G50" s="207"/>
    </row>
    <row r="51" spans="1:7" ht="17.25">
      <c r="A51" s="194"/>
      <c r="B51" s="194"/>
      <c r="C51" s="195"/>
      <c r="D51" s="196"/>
      <c r="E51" s="169"/>
      <c r="F51" s="169"/>
      <c r="G51" s="208"/>
    </row>
    <row r="52" spans="1:7" ht="17.25">
      <c r="A52" s="194"/>
      <c r="B52" s="194"/>
      <c r="D52" s="196"/>
      <c r="E52" s="169"/>
      <c r="F52" s="169"/>
      <c r="G52" s="207"/>
    </row>
    <row r="55" ht="16.5">
      <c r="C55" s="195"/>
    </row>
    <row r="56" spans="3:6" ht="16.5">
      <c r="C56" s="196"/>
      <c r="D56" s="430"/>
      <c r="E56" s="430"/>
      <c r="F56" s="430"/>
    </row>
    <row r="57" spans="3:6" ht="16.5">
      <c r="C57" s="209"/>
      <c r="D57" s="431"/>
      <c r="E57" s="431"/>
      <c r="F57" s="431"/>
    </row>
    <row r="58" spans="3:6" ht="16.5">
      <c r="C58" s="209"/>
      <c r="D58" s="431"/>
      <c r="E58" s="431"/>
      <c r="F58" s="431"/>
    </row>
    <row r="60" ht="17.25" customHeight="1">
      <c r="G60" s="198"/>
    </row>
  </sheetData>
  <sheetProtection/>
  <mergeCells count="9">
    <mergeCell ref="B48:G48"/>
    <mergeCell ref="D56:F56"/>
    <mergeCell ref="D57:F57"/>
    <mergeCell ref="D58:F58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46" r:id="rId3"/>
  <headerFooter alignWithMargins="0">
    <oddHeader>&amp;R&amp;G</oddHeader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81.28125" style="157" customWidth="1"/>
    <col min="4" max="4" width="10.140625" style="157" customWidth="1"/>
    <col min="5" max="5" width="21.140625" style="157" customWidth="1"/>
    <col min="6" max="6" width="26.421875" style="157" customWidth="1"/>
    <col min="7" max="7" width="22.421875" style="157" customWidth="1"/>
    <col min="8" max="10" width="11.421875" style="157" customWidth="1"/>
    <col min="11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367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199</v>
      </c>
      <c r="D15" s="179"/>
      <c r="E15" s="180"/>
      <c r="F15" s="180"/>
      <c r="G15" s="181"/>
    </row>
    <row r="16" spans="1:7" ht="17.25">
      <c r="A16" s="176"/>
      <c r="B16" s="342" t="str">
        <f>+'[8]APU '!$C$84</f>
        <v>303-2 (1)</v>
      </c>
      <c r="C16" s="341" t="str">
        <f>+'[8]APU '!$C$85</f>
        <v>Excavación sin clasificación</v>
      </c>
      <c r="D16" s="212" t="str">
        <f>+'[8]APU '!$C$86</f>
        <v>m3</v>
      </c>
      <c r="E16" s="213">
        <v>10300</v>
      </c>
      <c r="F16" s="343"/>
      <c r="G16" s="215">
        <f>+ROUND(E16*F16,2)</f>
        <v>0</v>
      </c>
    </row>
    <row r="17" spans="1:8" ht="34.5">
      <c r="A17" s="176"/>
      <c r="B17" s="210" t="str">
        <f>+'[8]APU '!$C$9147</f>
        <v>309-2(2)</v>
      </c>
      <c r="C17" s="211" t="s">
        <v>391</v>
      </c>
      <c r="D17" s="212" t="str">
        <f>+'[8]APU '!$C$9149</f>
        <v>m3-km</v>
      </c>
      <c r="E17" s="213">
        <v>51950</v>
      </c>
      <c r="F17" s="343"/>
      <c r="G17" s="215">
        <f>+ROUND(E17*F17,2)</f>
        <v>0</v>
      </c>
      <c r="H17" s="198"/>
    </row>
    <row r="18" spans="1:7" ht="17.25">
      <c r="A18" s="176"/>
      <c r="B18" s="210" t="str">
        <f>+'[8]APU '!$C$7332</f>
        <v>307-3 (1)</v>
      </c>
      <c r="C18" s="211" t="str">
        <f>+'[8]APU '!$C$7333</f>
        <v>Excavación para cunetas y encauzamientos (Manual)</v>
      </c>
      <c r="D18" s="212" t="str">
        <f>+'[8]APU '!$C$7334</f>
        <v>m3</v>
      </c>
      <c r="E18" s="213">
        <v>90</v>
      </c>
      <c r="F18" s="343"/>
      <c r="G18" s="215">
        <f>+ROUND(E18*F18,2)</f>
        <v>0</v>
      </c>
    </row>
    <row r="19" spans="1:7" ht="34.5">
      <c r="A19" s="176"/>
      <c r="B19" s="210" t="str">
        <f>+'[8]APU '!$C$7483</f>
        <v>511-1 (4)d</v>
      </c>
      <c r="C19" s="211" t="str">
        <f>+'[8]APU '!$C$7484</f>
        <v>Revestimiento de Hormigón Simple, f'c=210 kg/cm2 (Bordillos Cunetas, parterre  y canales)</v>
      </c>
      <c r="D19" s="212" t="str">
        <f>+'[8]APU '!$C$7485</f>
        <v>m3</v>
      </c>
      <c r="E19" s="213">
        <v>80</v>
      </c>
      <c r="F19" s="343"/>
      <c r="G19" s="215">
        <f>+ROUND(E19*F19,2)</f>
        <v>0</v>
      </c>
    </row>
    <row r="20" spans="1:7" ht="34.5">
      <c r="A20" s="176"/>
      <c r="B20" s="210" t="str">
        <f>+'[8]APU '!$C$9071</f>
        <v>310-(1) E</v>
      </c>
      <c r="C20" s="211" t="str">
        <f>+'[8]APU '!$C$9072</f>
        <v>Escombrera (Disposición Final y Tratamiento Paisajístico de Zonas de Depósito)</v>
      </c>
      <c r="D20" s="212" t="str">
        <f>+'[8]APU '!$C$9073</f>
        <v>m3</v>
      </c>
      <c r="E20" s="213"/>
      <c r="F20" s="214"/>
      <c r="G20" s="215">
        <f>+ROUND(E20*F20,2)</f>
        <v>0</v>
      </c>
    </row>
    <row r="21" spans="1:7" s="182" customFormat="1" ht="9.75" customHeight="1" thickBot="1">
      <c r="A21" s="259"/>
      <c r="B21" s="187"/>
      <c r="C21" s="188"/>
      <c r="D21" s="189"/>
      <c r="E21" s="190"/>
      <c r="F21" s="248"/>
      <c r="G21" s="249">
        <v>0</v>
      </c>
    </row>
    <row r="22" spans="1:7" ht="19.5" thickBot="1">
      <c r="A22" s="193"/>
      <c r="B22" s="194"/>
      <c r="C22" s="195"/>
      <c r="D22" s="196"/>
      <c r="E22" s="197"/>
      <c r="F22" s="255" t="s">
        <v>104</v>
      </c>
      <c r="G22" s="390"/>
    </row>
    <row r="23" spans="1:7" ht="20.25">
      <c r="A23" s="194"/>
      <c r="B23" s="201"/>
      <c r="C23" s="202"/>
      <c r="D23" s="202"/>
      <c r="E23" s="202"/>
      <c r="F23" s="203"/>
      <c r="G23" s="203"/>
    </row>
    <row r="24" spans="1:7" ht="9" customHeight="1">
      <c r="A24" s="194"/>
      <c r="B24" s="202"/>
      <c r="C24" s="202"/>
      <c r="D24" s="202"/>
      <c r="E24" s="202"/>
      <c r="F24" s="203"/>
      <c r="G24" s="203"/>
    </row>
    <row r="25" spans="1:7" ht="17.25" customHeight="1">
      <c r="A25" s="194"/>
      <c r="B25" s="439"/>
      <c r="C25" s="439"/>
      <c r="D25" s="439"/>
      <c r="E25" s="439"/>
      <c r="F25" s="439"/>
      <c r="G25" s="439"/>
    </row>
    <row r="26" spans="1:7" ht="17.25">
      <c r="A26" s="194"/>
      <c r="B26" s="194"/>
      <c r="C26" s="204"/>
      <c r="D26" s="205"/>
      <c r="E26" s="206"/>
      <c r="F26" s="206"/>
      <c r="G26" s="198"/>
    </row>
    <row r="27" spans="1:7" ht="17.25">
      <c r="A27" s="194"/>
      <c r="B27" s="194"/>
      <c r="D27" s="196"/>
      <c r="E27" s="169"/>
      <c r="F27" s="169"/>
      <c r="G27" s="207"/>
    </row>
    <row r="28" spans="1:7" ht="17.25">
      <c r="A28" s="194"/>
      <c r="B28" s="194"/>
      <c r="C28" s="195"/>
      <c r="D28" s="196"/>
      <c r="E28" s="169"/>
      <c r="F28" s="169"/>
      <c r="G28" s="208"/>
    </row>
    <row r="29" spans="1:7" ht="17.25">
      <c r="A29" s="194"/>
      <c r="B29" s="194"/>
      <c r="D29" s="196"/>
      <c r="E29" s="169"/>
      <c r="F29" s="169"/>
      <c r="G29" s="207"/>
    </row>
    <row r="32" ht="16.5">
      <c r="C32" s="195"/>
    </row>
    <row r="33" spans="3:6" ht="16.5">
      <c r="C33" s="196"/>
      <c r="D33" s="430"/>
      <c r="E33" s="430"/>
      <c r="F33" s="430"/>
    </row>
    <row r="34" spans="3:6" ht="16.5">
      <c r="C34" s="209"/>
      <c r="D34" s="431"/>
      <c r="E34" s="431"/>
      <c r="F34" s="431"/>
    </row>
    <row r="35" spans="3:6" ht="16.5">
      <c r="C35" s="209"/>
      <c r="D35" s="431"/>
      <c r="E35" s="431"/>
      <c r="F35" s="431"/>
    </row>
    <row r="37" ht="17.25" customHeight="1">
      <c r="G37" s="198"/>
    </row>
  </sheetData>
  <sheetProtection/>
  <mergeCells count="9">
    <mergeCell ref="B25:G25"/>
    <mergeCell ref="D33:F33"/>
    <mergeCell ref="D34:F34"/>
    <mergeCell ref="D35:F35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3" r:id="rId3"/>
  <headerFooter alignWithMargins="0">
    <oddHeader>&amp;R&amp;G</oddHeader>
    <oddFooter>&amp;C&amp;G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39"/>
  <sheetViews>
    <sheetView view="pageBreakPreview" zoomScale="70" zoomScaleNormal="85" zoomScaleSheetLayoutView="70" zoomScalePageLayoutView="0" workbookViewId="0" topLeftCell="A1">
      <selection activeCell="C6" sqref="C6"/>
    </sheetView>
  </sheetViews>
  <sheetFormatPr defaultColWidth="9.140625" defaultRowHeight="15"/>
  <cols>
    <col min="1" max="1" width="6.8515625" style="300" customWidth="1"/>
    <col min="2" max="2" width="14.28125" style="300" customWidth="1"/>
    <col min="3" max="3" width="73.421875" style="300" customWidth="1"/>
    <col min="4" max="4" width="8.421875" style="300" customWidth="1"/>
    <col min="5" max="5" width="13.8515625" style="300" bestFit="1" customWidth="1"/>
    <col min="6" max="6" width="18.140625" style="300" customWidth="1"/>
    <col min="7" max="7" width="16.7109375" style="300" customWidth="1"/>
    <col min="8" max="8" width="10.421875" style="300" hidden="1" customWidth="1"/>
    <col min="9" max="11" width="11.421875" style="300" hidden="1" customWidth="1"/>
    <col min="12" max="13" width="12.421875" style="300" hidden="1" customWidth="1"/>
    <col min="14" max="14" width="10.421875" style="300" hidden="1" customWidth="1"/>
    <col min="15" max="15" width="12.421875" style="300" hidden="1" customWidth="1"/>
    <col min="16" max="16" width="11.00390625" style="300" hidden="1" customWidth="1"/>
    <col min="17" max="17" width="12.140625" style="300" hidden="1" customWidth="1"/>
    <col min="18" max="18" width="10.28125" style="300" hidden="1" customWidth="1"/>
    <col min="19" max="20" width="12.140625" style="300" hidden="1" customWidth="1"/>
    <col min="21" max="21" width="13.140625" style="300" hidden="1" customWidth="1"/>
    <col min="22" max="22" width="12.140625" style="300" hidden="1" customWidth="1"/>
    <col min="23" max="23" width="13.140625" style="300" hidden="1" customWidth="1"/>
    <col min="24" max="24" width="13.28125" style="300" bestFit="1" customWidth="1"/>
    <col min="25" max="16384" width="9.140625" style="300" customWidth="1"/>
  </cols>
  <sheetData>
    <row r="1" spans="1:15" ht="17.25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ht="17.2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48" customHeight="1">
      <c r="A3" s="301"/>
      <c r="B3" s="302" t="s">
        <v>78</v>
      </c>
      <c r="C3" s="446" t="s">
        <v>366</v>
      </c>
      <c r="D3" s="447"/>
      <c r="E3" s="447"/>
      <c r="F3" s="447"/>
      <c r="G3" s="447"/>
      <c r="H3" s="301"/>
      <c r="I3" s="301"/>
      <c r="J3" s="301"/>
      <c r="K3" s="301"/>
      <c r="L3" s="301"/>
      <c r="M3" s="301"/>
      <c r="N3" s="301"/>
      <c r="O3" s="301"/>
    </row>
    <row r="4" spans="1:15" ht="17.25">
      <c r="A4" s="301"/>
      <c r="B4" s="302" t="s">
        <v>148</v>
      </c>
      <c r="C4" s="448" t="s">
        <v>149</v>
      </c>
      <c r="D4" s="449"/>
      <c r="E4" s="449"/>
      <c r="F4" s="449"/>
      <c r="G4" s="449"/>
      <c r="H4" s="301"/>
      <c r="I4" s="301"/>
      <c r="J4" s="301"/>
      <c r="K4" s="301"/>
      <c r="L4" s="301"/>
      <c r="M4" s="301"/>
      <c r="N4" s="301"/>
      <c r="O4" s="301"/>
    </row>
    <row r="5" spans="1:15" ht="17.25">
      <c r="A5" s="301"/>
      <c r="B5" s="302" t="s">
        <v>150</v>
      </c>
      <c r="C5" s="296" t="s">
        <v>367</v>
      </c>
      <c r="D5" s="297"/>
      <c r="E5" s="298"/>
      <c r="F5" s="298"/>
      <c r="G5" s="298"/>
      <c r="H5" s="301"/>
      <c r="I5" s="301"/>
      <c r="J5" s="301"/>
      <c r="K5" s="301"/>
      <c r="L5" s="301"/>
      <c r="M5" s="301"/>
      <c r="N5" s="301"/>
      <c r="O5" s="301"/>
    </row>
    <row r="6" spans="1:15" ht="17.25">
      <c r="A6" s="301"/>
      <c r="B6" s="302" t="s">
        <v>85</v>
      </c>
      <c r="C6" s="299"/>
      <c r="D6" s="297"/>
      <c r="E6" s="298"/>
      <c r="F6" s="298"/>
      <c r="G6" s="298"/>
      <c r="H6" s="301"/>
      <c r="I6" s="301"/>
      <c r="J6" s="301"/>
      <c r="K6" s="301"/>
      <c r="L6" s="301"/>
      <c r="M6" s="301"/>
      <c r="N6" s="301"/>
      <c r="O6" s="301"/>
    </row>
    <row r="7" spans="1:15" ht="14.2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1:23" s="304" customFormat="1" ht="28.5" customHeight="1">
      <c r="A8" s="444" t="s">
        <v>231</v>
      </c>
      <c r="B8" s="444"/>
      <c r="C8" s="444"/>
      <c r="D8" s="444"/>
      <c r="E8" s="444"/>
      <c r="F8" s="444"/>
      <c r="G8" s="444"/>
      <c r="H8" s="440" t="s">
        <v>221</v>
      </c>
      <c r="I8" s="440"/>
      <c r="J8" s="441" t="s">
        <v>222</v>
      </c>
      <c r="K8" s="441"/>
      <c r="L8" s="442" t="s">
        <v>223</v>
      </c>
      <c r="M8" s="442"/>
      <c r="N8" s="445" t="s">
        <v>224</v>
      </c>
      <c r="O8" s="445"/>
      <c r="P8" s="440" t="s">
        <v>225</v>
      </c>
      <c r="Q8" s="440"/>
      <c r="R8" s="441" t="s">
        <v>226</v>
      </c>
      <c r="S8" s="441"/>
      <c r="T8" s="442" t="s">
        <v>227</v>
      </c>
      <c r="U8" s="442"/>
      <c r="V8" s="440" t="s">
        <v>232</v>
      </c>
      <c r="W8" s="440"/>
    </row>
    <row r="9" spans="1:23" s="308" customFormat="1" ht="40.5" customHeight="1">
      <c r="A9" s="305" t="s">
        <v>228</v>
      </c>
      <c r="B9" s="305" t="s">
        <v>238</v>
      </c>
      <c r="C9" s="305" t="s">
        <v>90</v>
      </c>
      <c r="D9" s="305" t="s">
        <v>2</v>
      </c>
      <c r="E9" s="305" t="s">
        <v>3</v>
      </c>
      <c r="F9" s="305" t="s">
        <v>229</v>
      </c>
      <c r="G9" s="305" t="s">
        <v>71</v>
      </c>
      <c r="H9" s="306" t="s">
        <v>3</v>
      </c>
      <c r="I9" s="307" t="s">
        <v>71</v>
      </c>
      <c r="J9" s="305" t="s">
        <v>3</v>
      </c>
      <c r="K9" s="307" t="s">
        <v>71</v>
      </c>
      <c r="L9" s="305" t="s">
        <v>3</v>
      </c>
      <c r="M9" s="307" t="s">
        <v>71</v>
      </c>
      <c r="N9" s="305" t="s">
        <v>3</v>
      </c>
      <c r="O9" s="307" t="s">
        <v>71</v>
      </c>
      <c r="P9" s="305" t="s">
        <v>3</v>
      </c>
      <c r="Q9" s="307" t="s">
        <v>71</v>
      </c>
      <c r="R9" s="305" t="s">
        <v>3</v>
      </c>
      <c r="S9" s="307" t="s">
        <v>71</v>
      </c>
      <c r="T9" s="305" t="s">
        <v>3</v>
      </c>
      <c r="U9" s="307" t="s">
        <v>71</v>
      </c>
      <c r="V9" s="305" t="s">
        <v>3</v>
      </c>
      <c r="W9" s="307" t="s">
        <v>71</v>
      </c>
    </row>
    <row r="10" spans="1:23" s="308" customFormat="1" ht="17.25">
      <c r="A10" s="403"/>
      <c r="B10" s="403"/>
      <c r="C10" s="403"/>
      <c r="D10" s="403"/>
      <c r="E10" s="403"/>
      <c r="F10" s="403"/>
      <c r="G10" s="305"/>
      <c r="H10" s="306"/>
      <c r="I10" s="307"/>
      <c r="J10" s="305"/>
      <c r="K10" s="307"/>
      <c r="L10" s="305"/>
      <c r="M10" s="307"/>
      <c r="N10" s="305"/>
      <c r="O10" s="307"/>
      <c r="P10" s="305"/>
      <c r="Q10" s="307"/>
      <c r="R10" s="305"/>
      <c r="S10" s="307"/>
      <c r="T10" s="305"/>
      <c r="U10" s="307"/>
      <c r="V10" s="305"/>
      <c r="W10" s="307"/>
    </row>
    <row r="11" spans="1:23" ht="17.25">
      <c r="A11" s="404"/>
      <c r="B11" s="404"/>
      <c r="C11" s="405" t="s">
        <v>233</v>
      </c>
      <c r="D11" s="311"/>
      <c r="E11" s="311"/>
      <c r="F11" s="311"/>
      <c r="G11" s="309"/>
      <c r="H11" s="310"/>
      <c r="I11" s="310"/>
      <c r="J11" s="311"/>
      <c r="K11" s="310"/>
      <c r="L11" s="311"/>
      <c r="M11" s="310"/>
      <c r="N11" s="312"/>
      <c r="O11" s="313"/>
      <c r="P11" s="311"/>
      <c r="Q11" s="310"/>
      <c r="R11" s="311"/>
      <c r="S11" s="310"/>
      <c r="T11" s="311"/>
      <c r="U11" s="310"/>
      <c r="V11" s="311"/>
      <c r="W11" s="310"/>
    </row>
    <row r="12" spans="1:23" ht="17.25">
      <c r="A12" s="406">
        <v>2</v>
      </c>
      <c r="B12" s="407" t="str">
        <f>+'[8]APU '!$C$160</f>
        <v>303-2 (2)</v>
      </c>
      <c r="C12" s="314" t="str">
        <f>+'[8]APU '!$C$161</f>
        <v>Excavación en Suelo</v>
      </c>
      <c r="D12" s="311" t="str">
        <f>+'[8]APU '!$C$162</f>
        <v>m3</v>
      </c>
      <c r="E12" s="315">
        <v>500</v>
      </c>
      <c r="F12" s="343"/>
      <c r="G12" s="316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</row>
    <row r="13" spans="1:23" ht="17.25">
      <c r="A13" s="406">
        <v>4</v>
      </c>
      <c r="B13" s="407" t="str">
        <f>+'[8]APU '!$C$8391</f>
        <v>MR-312.E</v>
      </c>
      <c r="C13" s="314" t="str">
        <f>+'[8]APU '!$C$8392</f>
        <v>Limpieza de Derrubes a Mano</v>
      </c>
      <c r="D13" s="311" t="str">
        <f>+'[8]APU '!$C$8393:$C$8393</f>
        <v>m3</v>
      </c>
      <c r="E13" s="315">
        <v>120</v>
      </c>
      <c r="F13" s="343"/>
      <c r="G13" s="316"/>
      <c r="H13" s="315"/>
      <c r="I13" s="315"/>
      <c r="J13" s="317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ht="17.25">
      <c r="A14" s="406"/>
      <c r="B14" s="408"/>
      <c r="C14" s="405" t="s">
        <v>235</v>
      </c>
      <c r="D14" s="311"/>
      <c r="E14" s="315"/>
      <c r="F14" s="315"/>
      <c r="G14" s="316"/>
      <c r="H14" s="315"/>
      <c r="I14" s="315"/>
      <c r="J14" s="318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</row>
    <row r="15" spans="1:23" ht="20.25" customHeight="1">
      <c r="A15" s="406">
        <v>26</v>
      </c>
      <c r="B15" s="407" t="str">
        <f>+'[8]APU '!$C$5972</f>
        <v>503 (1)</v>
      </c>
      <c r="C15" s="314" t="str">
        <f>+'[8]APU '!$C$5973</f>
        <v>Hormigón estructural de cemento Portland, Clase A, f'c=240 kg/cm2</v>
      </c>
      <c r="D15" s="311" t="str">
        <f>+'[8]APU '!$C$5974</f>
        <v>m3</v>
      </c>
      <c r="E15" s="315">
        <v>170.24</v>
      </c>
      <c r="F15" s="343"/>
      <c r="G15" s="316"/>
      <c r="H15" s="315"/>
      <c r="I15" s="315"/>
      <c r="J15" s="318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</row>
    <row r="16" spans="1:23" ht="17.25">
      <c r="A16" s="406"/>
      <c r="B16" s="408"/>
      <c r="C16" s="405" t="s">
        <v>373</v>
      </c>
      <c r="D16" s="311"/>
      <c r="E16" s="315"/>
      <c r="F16" s="315"/>
      <c r="G16" s="316"/>
      <c r="H16" s="315"/>
      <c r="I16" s="315"/>
      <c r="J16" s="318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</row>
    <row r="17" spans="1:23" ht="34.5">
      <c r="A17" s="406">
        <v>35</v>
      </c>
      <c r="B17" s="407" t="str">
        <f>+'[8]APU '!$C$7558</f>
        <v>511-1 (4)</v>
      </c>
      <c r="C17" s="314" t="str">
        <f>+'[8]APU '!$C$7559</f>
        <v>Revestimiento de Hormigón Simple, f'c=175 kg/cm2 (Cunetas de Coronación)</v>
      </c>
      <c r="D17" s="311" t="str">
        <f>+'[8]APU '!$C$7560</f>
        <v>m3</v>
      </c>
      <c r="E17" s="315">
        <v>190</v>
      </c>
      <c r="F17" s="343"/>
      <c r="G17" s="316"/>
      <c r="H17" s="315"/>
      <c r="I17" s="315"/>
      <c r="J17" s="318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</row>
    <row r="18" spans="1:23" ht="17.25">
      <c r="A18" s="406"/>
      <c r="B18" s="408"/>
      <c r="C18" s="405" t="s">
        <v>236</v>
      </c>
      <c r="D18" s="311"/>
      <c r="E18" s="315"/>
      <c r="F18" s="315"/>
      <c r="G18" s="316"/>
      <c r="H18" s="315"/>
      <c r="I18" s="315"/>
      <c r="J18" s="318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23" ht="17.25">
      <c r="A19" s="406">
        <v>36</v>
      </c>
      <c r="B19" s="407" t="str">
        <f>+'[8]APU '!$C$7633</f>
        <v>508 (3) a</v>
      </c>
      <c r="C19" s="314" t="str">
        <f>+'[8]APU '!$C$7634</f>
        <v>Gaviones</v>
      </c>
      <c r="D19" s="311" t="str">
        <f>+'[8]APU '!$C$7635</f>
        <v>m3</v>
      </c>
      <c r="E19" s="315">
        <v>2655</v>
      </c>
      <c r="F19" s="343"/>
      <c r="G19" s="316"/>
      <c r="H19" s="315"/>
      <c r="I19" s="315"/>
      <c r="J19" s="318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</row>
    <row r="20" spans="1:23" ht="34.5">
      <c r="A20" s="406">
        <v>37</v>
      </c>
      <c r="B20" s="407" t="str">
        <f>+'[8]APU '!$C$7709</f>
        <v>309-6(8)E</v>
      </c>
      <c r="C20" s="314" t="s">
        <v>259</v>
      </c>
      <c r="D20" s="311" t="str">
        <f>+'[8]APU '!$C$7711</f>
        <v>m3-km</v>
      </c>
      <c r="E20" s="315">
        <f>+E19*95</f>
        <v>252225</v>
      </c>
      <c r="F20" s="343"/>
      <c r="G20" s="316"/>
      <c r="H20" s="315"/>
      <c r="I20" s="315"/>
      <c r="J20" s="318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</row>
    <row r="21" spans="1:23" ht="19.5" customHeight="1">
      <c r="A21" s="406">
        <v>38</v>
      </c>
      <c r="B21" s="408" t="str">
        <f>+'[8]APU '!$C$6426</f>
        <v>307-2 (1)</v>
      </c>
      <c r="C21" s="314" t="str">
        <f>+'[8]APU '!$C$6427</f>
        <v>Excavación y relleno para estructuras</v>
      </c>
      <c r="D21" s="311" t="str">
        <f>+'[8]APU '!$C$6428</f>
        <v>m3</v>
      </c>
      <c r="E21" s="315">
        <v>500</v>
      </c>
      <c r="F21" s="343"/>
      <c r="G21" s="316"/>
      <c r="H21" s="315"/>
      <c r="I21" s="315"/>
      <c r="J21" s="318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</row>
    <row r="22" spans="1:23" ht="19.5" customHeight="1">
      <c r="A22" s="406">
        <v>39</v>
      </c>
      <c r="B22" s="407" t="str">
        <f>+'[8]APU '!$C$7784</f>
        <v>402-7 (2)</v>
      </c>
      <c r="C22" s="314" t="str">
        <f>+'[8]APU '!$C$7785</f>
        <v>Geotextil (separador), 2000 NT</v>
      </c>
      <c r="D22" s="311" t="str">
        <f>+'[8]APU '!$C$7786</f>
        <v>m2</v>
      </c>
      <c r="E22" s="315">
        <v>2480</v>
      </c>
      <c r="F22" s="343"/>
      <c r="G22" s="316"/>
      <c r="H22" s="315"/>
      <c r="I22" s="315"/>
      <c r="J22" s="318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</row>
    <row r="23" spans="1:23" ht="17.25">
      <c r="A23" s="406"/>
      <c r="B23" s="408"/>
      <c r="C23" s="405" t="s">
        <v>237</v>
      </c>
      <c r="D23" s="311"/>
      <c r="E23" s="315"/>
      <c r="F23" s="315"/>
      <c r="G23" s="316"/>
      <c r="H23" s="315"/>
      <c r="I23" s="315"/>
      <c r="J23" s="318"/>
      <c r="K23" s="315"/>
      <c r="L23" s="315"/>
      <c r="M23" s="319"/>
      <c r="N23" s="315"/>
      <c r="O23" s="319"/>
      <c r="P23" s="319"/>
      <c r="Q23" s="319"/>
      <c r="R23" s="315"/>
      <c r="S23" s="319"/>
      <c r="T23" s="315"/>
      <c r="U23" s="319"/>
      <c r="V23" s="315"/>
      <c r="W23" s="319"/>
    </row>
    <row r="24" spans="1:23" ht="34.5">
      <c r="A24" s="406">
        <v>54</v>
      </c>
      <c r="B24" s="407" t="str">
        <f>+'[8]APU '!$C$3863</f>
        <v>705-(1)ab</v>
      </c>
      <c r="C24" s="314" t="str">
        <f>+'[8]APU '!$C$3864</f>
        <v>Marcas de pavimento (Pintura alto tráfico en base de agua)(Línea continua 15cm y línea discontinua 15cm)</v>
      </c>
      <c r="D24" s="311" t="str">
        <f>+'[8]APU '!$C$3865</f>
        <v>m</v>
      </c>
      <c r="E24" s="320">
        <v>1500</v>
      </c>
      <c r="F24" s="343"/>
      <c r="G24" s="316"/>
      <c r="H24" s="315"/>
      <c r="I24" s="315"/>
      <c r="J24" s="318"/>
      <c r="K24" s="315"/>
      <c r="L24" s="315"/>
      <c r="M24" s="319"/>
      <c r="N24" s="315"/>
      <c r="O24" s="319"/>
      <c r="P24" s="319"/>
      <c r="Q24" s="319"/>
      <c r="R24" s="315"/>
      <c r="S24" s="319"/>
      <c r="T24" s="315"/>
      <c r="U24" s="319"/>
      <c r="V24" s="315"/>
      <c r="W24" s="319"/>
    </row>
    <row r="25" spans="1:23" ht="22.5" customHeight="1">
      <c r="A25" s="406">
        <v>55</v>
      </c>
      <c r="B25" s="407" t="str">
        <f>+'[8]APU '!$C$4392</f>
        <v>705-(4)</v>
      </c>
      <c r="C25" s="314" t="str">
        <f>+'[8]APU '!$C$4393</f>
        <v>Marcas Sobresalidas de pavimento (Unidireccionales)</v>
      </c>
      <c r="D25" s="311" t="str">
        <f>+'[8]APU '!$C$4394</f>
        <v>u</v>
      </c>
      <c r="E25" s="320">
        <v>40</v>
      </c>
      <c r="F25" s="343"/>
      <c r="G25" s="316"/>
      <c r="H25" s="315"/>
      <c r="I25" s="315"/>
      <c r="J25" s="318"/>
      <c r="K25" s="315"/>
      <c r="L25" s="315"/>
      <c r="M25" s="319"/>
      <c r="N25" s="315"/>
      <c r="O25" s="319"/>
      <c r="P25" s="319"/>
      <c r="Q25" s="319"/>
      <c r="R25" s="315"/>
      <c r="S25" s="319"/>
      <c r="T25" s="315"/>
      <c r="U25" s="319"/>
      <c r="V25" s="315"/>
      <c r="W25" s="319"/>
    </row>
    <row r="26" spans="1:23" ht="22.5" customHeight="1">
      <c r="A26" s="406">
        <v>56</v>
      </c>
      <c r="B26" s="407" t="str">
        <f>+'[8]APU '!$C$4467</f>
        <v>705-(4)</v>
      </c>
      <c r="C26" s="314" t="str">
        <f>+'[8]APU '!$C$4468</f>
        <v>Marcas Sobresalidas de pavimento (Bidireccionales)</v>
      </c>
      <c r="D26" s="311" t="str">
        <f>+'[8]APU '!$C$4469</f>
        <v>u</v>
      </c>
      <c r="E26" s="320">
        <v>80</v>
      </c>
      <c r="F26" s="343"/>
      <c r="G26" s="316"/>
      <c r="H26" s="315"/>
      <c r="I26" s="315"/>
      <c r="J26" s="318"/>
      <c r="K26" s="315"/>
      <c r="L26" s="315"/>
      <c r="M26" s="319"/>
      <c r="N26" s="315"/>
      <c r="O26" s="319"/>
      <c r="P26" s="319"/>
      <c r="Q26" s="319"/>
      <c r="R26" s="315"/>
      <c r="S26" s="319"/>
      <c r="T26" s="315"/>
      <c r="U26" s="319"/>
      <c r="V26" s="315"/>
      <c r="W26" s="319"/>
    </row>
    <row r="27" spans="1:23" ht="22.5" customHeight="1">
      <c r="A27" s="406">
        <v>57</v>
      </c>
      <c r="B27" s="407" t="str">
        <f>+'[8]APU '!$C$5596</f>
        <v>709-4</v>
      </c>
      <c r="C27" s="314" t="str">
        <f>+'[8]APU '!$C$5597</f>
        <v>Delineador con material reflectivo Balizas E=3",H=1,5m </v>
      </c>
      <c r="D27" s="311" t="str">
        <f>+'[8]APU '!$C$5598</f>
        <v>u</v>
      </c>
      <c r="E27" s="320">
        <v>30</v>
      </c>
      <c r="F27" s="343"/>
      <c r="G27" s="316"/>
      <c r="H27" s="315"/>
      <c r="I27" s="315"/>
      <c r="J27" s="318"/>
      <c r="K27" s="315"/>
      <c r="L27" s="315"/>
      <c r="M27" s="319"/>
      <c r="N27" s="315"/>
      <c r="O27" s="319"/>
      <c r="P27" s="319"/>
      <c r="Q27" s="319"/>
      <c r="R27" s="315"/>
      <c r="S27" s="319"/>
      <c r="T27" s="315"/>
      <c r="U27" s="319"/>
      <c r="V27" s="315"/>
      <c r="W27" s="319"/>
    </row>
    <row r="28" spans="1:23" ht="22.5" customHeight="1">
      <c r="A28" s="406">
        <v>58</v>
      </c>
      <c r="B28" s="407" t="str">
        <f>+'[8]APU '!$C$5296</f>
        <v>708-5(1)y</v>
      </c>
      <c r="C28" s="314" t="str">
        <f>+'[8]APU '!$C$5297</f>
        <v>Señales al Lado de la Carretera ( 1,00 x 2,40 ) mts</v>
      </c>
      <c r="D28" s="311" t="str">
        <f>+'[8]APU '!$C$5298</f>
        <v>u</v>
      </c>
      <c r="E28" s="320">
        <v>5</v>
      </c>
      <c r="F28" s="343"/>
      <c r="G28" s="316"/>
      <c r="H28" s="315"/>
      <c r="I28" s="315"/>
      <c r="J28" s="318"/>
      <c r="K28" s="315"/>
      <c r="L28" s="315"/>
      <c r="M28" s="319"/>
      <c r="N28" s="315"/>
      <c r="O28" s="319"/>
      <c r="P28" s="319"/>
      <c r="Q28" s="319"/>
      <c r="R28" s="315"/>
      <c r="S28" s="319"/>
      <c r="T28" s="315"/>
      <c r="U28" s="319"/>
      <c r="V28" s="315"/>
      <c r="W28" s="319"/>
    </row>
    <row r="29" spans="1:23" ht="22.5" customHeight="1">
      <c r="A29" s="406">
        <v>59</v>
      </c>
      <c r="B29" s="407" t="str">
        <f>+'[8]APU '!$C$5371</f>
        <v>708-5(1)e</v>
      </c>
      <c r="C29" s="314" t="str">
        <f>+'[8]APU '!$C$5372</f>
        <v>Señales al Lado de la Carretera ( 0.60 x 1,20 ) mts</v>
      </c>
      <c r="D29" s="311" t="str">
        <f>+'[8]APU '!$C$5373</f>
        <v>u</v>
      </c>
      <c r="E29" s="320">
        <v>8</v>
      </c>
      <c r="F29" s="343"/>
      <c r="G29" s="316"/>
      <c r="H29" s="315"/>
      <c r="I29" s="315"/>
      <c r="J29" s="318"/>
      <c r="K29" s="315"/>
      <c r="L29" s="315"/>
      <c r="M29" s="319"/>
      <c r="N29" s="315"/>
      <c r="O29" s="319"/>
      <c r="P29" s="319"/>
      <c r="Q29" s="319"/>
      <c r="R29" s="315"/>
      <c r="S29" s="319"/>
      <c r="T29" s="315"/>
      <c r="U29" s="319"/>
      <c r="V29" s="315"/>
      <c r="W29" s="319"/>
    </row>
    <row r="30" spans="1:23" ht="17.25">
      <c r="A30" s="406">
        <v>60</v>
      </c>
      <c r="B30" s="407" t="str">
        <f>+'[8]APU '!$C$5446</f>
        <v>710-1 E (f) </v>
      </c>
      <c r="C30" s="314" t="str">
        <f>+'[8]APU '!$C$5447</f>
        <v>Conos de SeguridadD H= 0.60 MTS</v>
      </c>
      <c r="D30" s="311" t="str">
        <f>+'[8]APU '!$C$5448</f>
        <v>u</v>
      </c>
      <c r="E30" s="315">
        <v>10</v>
      </c>
      <c r="F30" s="343"/>
      <c r="G30" s="316"/>
      <c r="H30" s="315"/>
      <c r="I30" s="315"/>
      <c r="J30" s="318"/>
      <c r="K30" s="315"/>
      <c r="L30" s="315"/>
      <c r="M30" s="319"/>
      <c r="N30" s="315"/>
      <c r="O30" s="319"/>
      <c r="P30" s="315"/>
      <c r="Q30" s="315"/>
      <c r="R30" s="315"/>
      <c r="S30" s="315"/>
      <c r="T30" s="315"/>
      <c r="U30" s="315"/>
      <c r="V30" s="315"/>
      <c r="W30" s="315"/>
    </row>
    <row r="31" spans="1:23" ht="9" customHeight="1">
      <c r="A31" s="406"/>
      <c r="B31" s="408"/>
      <c r="C31" s="314"/>
      <c r="D31" s="311"/>
      <c r="E31" s="315"/>
      <c r="F31" s="315"/>
      <c r="G31" s="316"/>
      <c r="H31" s="315"/>
      <c r="I31" s="315"/>
      <c r="J31" s="318"/>
      <c r="K31" s="315"/>
      <c r="L31" s="315"/>
      <c r="M31" s="319"/>
      <c r="N31" s="315"/>
      <c r="O31" s="319"/>
      <c r="P31" s="315"/>
      <c r="Q31" s="315"/>
      <c r="R31" s="315"/>
      <c r="S31" s="315"/>
      <c r="T31" s="315"/>
      <c r="U31" s="315"/>
      <c r="V31" s="315"/>
      <c r="W31" s="315"/>
    </row>
    <row r="32" spans="1:23" ht="34.5">
      <c r="A32" s="406"/>
      <c r="B32" s="408" t="str">
        <f>+'[8]APU '!$C$9071</f>
        <v>310-(1) E</v>
      </c>
      <c r="C32" s="314" t="str">
        <f>+'[8]APU '!$C$9072</f>
        <v>Escombrera (Disposición Final y Tratamiento Paisajístico de Zonas de Depósito)</v>
      </c>
      <c r="D32" s="311" t="str">
        <f>+'[8]APU '!$C$9073</f>
        <v>m3</v>
      </c>
      <c r="E32" s="315"/>
      <c r="F32" s="315"/>
      <c r="G32" s="316"/>
      <c r="H32" s="315"/>
      <c r="I32" s="315"/>
      <c r="J32" s="318"/>
      <c r="K32" s="315"/>
      <c r="L32" s="315"/>
      <c r="M32" s="319"/>
      <c r="N32" s="315"/>
      <c r="O32" s="319"/>
      <c r="P32" s="315"/>
      <c r="Q32" s="315"/>
      <c r="R32" s="315"/>
      <c r="S32" s="315"/>
      <c r="T32" s="315"/>
      <c r="U32" s="315"/>
      <c r="V32" s="315"/>
      <c r="W32" s="315"/>
    </row>
    <row r="33" spans="1:24" ht="30" customHeight="1">
      <c r="A33" s="406"/>
      <c r="B33" s="408" t="str">
        <f>+'[8]APU '!$C$9147</f>
        <v>309-2(2)</v>
      </c>
      <c r="C33" s="314" t="s">
        <v>391</v>
      </c>
      <c r="D33" s="311" t="str">
        <f>+'[8]APU '!$C$9149</f>
        <v>m3-km</v>
      </c>
      <c r="E33" s="409">
        <v>3850</v>
      </c>
      <c r="F33" s="343"/>
      <c r="G33" s="316"/>
      <c r="H33" s="315"/>
      <c r="I33" s="315"/>
      <c r="J33" s="318"/>
      <c r="K33" s="315"/>
      <c r="L33" s="315"/>
      <c r="M33" s="319"/>
      <c r="N33" s="315"/>
      <c r="O33" s="319"/>
      <c r="P33" s="315"/>
      <c r="Q33" s="315"/>
      <c r="R33" s="315"/>
      <c r="S33" s="315"/>
      <c r="T33" s="315"/>
      <c r="U33" s="315"/>
      <c r="V33" s="315"/>
      <c r="W33" s="315"/>
      <c r="X33" s="344"/>
    </row>
    <row r="34" spans="1:23" ht="6" customHeight="1" thickBot="1">
      <c r="A34" s="333"/>
      <c r="B34" s="333"/>
      <c r="C34" s="314"/>
      <c r="D34" s="309"/>
      <c r="E34" s="315"/>
      <c r="F34" s="401"/>
      <c r="G34" s="401"/>
      <c r="H34" s="315"/>
      <c r="I34" s="315"/>
      <c r="J34" s="318"/>
      <c r="K34" s="315"/>
      <c r="L34" s="315"/>
      <c r="M34" s="319"/>
      <c r="N34" s="315"/>
      <c r="O34" s="319"/>
      <c r="P34" s="315"/>
      <c r="Q34" s="315"/>
      <c r="R34" s="315"/>
      <c r="S34" s="315"/>
      <c r="T34" s="315"/>
      <c r="U34" s="315"/>
      <c r="V34" s="315"/>
      <c r="W34" s="315"/>
    </row>
    <row r="35" spans="1:24" ht="19.5" thickBot="1">
      <c r="A35" s="321"/>
      <c r="B35" s="321"/>
      <c r="C35" s="322"/>
      <c r="D35" s="323"/>
      <c r="E35" s="323"/>
      <c r="F35" s="289" t="s">
        <v>104</v>
      </c>
      <c r="G35" s="402"/>
      <c r="H35" s="400"/>
      <c r="I35" s="324">
        <v>0</v>
      </c>
      <c r="J35" s="325"/>
      <c r="K35" s="324">
        <v>0</v>
      </c>
      <c r="L35" s="316"/>
      <c r="M35" s="324">
        <v>0</v>
      </c>
      <c r="N35" s="316"/>
      <c r="O35" s="324">
        <v>0</v>
      </c>
      <c r="P35" s="316"/>
      <c r="Q35" s="324">
        <v>0</v>
      </c>
      <c r="R35" s="316"/>
      <c r="S35" s="324">
        <v>0</v>
      </c>
      <c r="T35" s="316"/>
      <c r="U35" s="324">
        <v>0</v>
      </c>
      <c r="V35" s="316"/>
      <c r="W35" s="324">
        <v>0</v>
      </c>
      <c r="X35" s="344"/>
    </row>
    <row r="39" ht="17.25">
      <c r="G39" s="208"/>
    </row>
  </sheetData>
  <sheetProtection/>
  <mergeCells count="12">
    <mergeCell ref="C3:G3"/>
    <mergeCell ref="C4:G4"/>
    <mergeCell ref="P8:Q8"/>
    <mergeCell ref="R8:S8"/>
    <mergeCell ref="T8:U8"/>
    <mergeCell ref="V8:W8"/>
    <mergeCell ref="A1:O1"/>
    <mergeCell ref="A8:G8"/>
    <mergeCell ref="H8:I8"/>
    <mergeCell ref="J8:K8"/>
    <mergeCell ref="L8:M8"/>
    <mergeCell ref="N8:O8"/>
  </mergeCells>
  <printOptions horizontalCentered="1"/>
  <pageMargins left="0.5905511811023623" right="0.1968503937007874" top="0.7480314960629921" bottom="0.7480314960629921" header="0.1968503937007874" footer="0.1968503937007874"/>
  <pageSetup horizontalDpi="600" verticalDpi="600" orientation="portrait" paperSize="9" scale="59" r:id="rId2"/>
  <headerFooter>
    <oddHeader>&amp;R&amp;G</oddHeader>
    <oddFooter>&amp;C&amp;G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47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2.8515625" style="265" customWidth="1"/>
    <col min="2" max="2" width="18.7109375" style="265" customWidth="1"/>
    <col min="3" max="3" width="81.28125" style="265" customWidth="1"/>
    <col min="4" max="4" width="10.140625" style="265" customWidth="1"/>
    <col min="5" max="5" width="21.140625" style="265" customWidth="1"/>
    <col min="6" max="6" width="26.421875" style="265" customWidth="1"/>
    <col min="7" max="7" width="22.421875" style="265" customWidth="1"/>
    <col min="8" max="8" width="11.421875" style="265" customWidth="1"/>
    <col min="9" max="16384" width="11.421875" style="265" customWidth="1"/>
  </cols>
  <sheetData>
    <row r="1" spans="1:7" ht="17.25">
      <c r="A1" s="262"/>
      <c r="B1" s="453"/>
      <c r="C1" s="451"/>
      <c r="D1" s="451"/>
      <c r="E1" s="451"/>
      <c r="F1" s="451"/>
      <c r="G1" s="451"/>
    </row>
    <row r="2" spans="1:7" ht="39" customHeight="1">
      <c r="A2" s="266"/>
      <c r="B2" s="267"/>
      <c r="C2" s="160">
        <v>0</v>
      </c>
      <c r="D2" s="161"/>
      <c r="E2" s="162"/>
      <c r="F2" s="162"/>
      <c r="G2" s="162"/>
    </row>
    <row r="3" spans="1:7" ht="40.5" customHeight="1">
      <c r="A3" s="266"/>
      <c r="B3" s="267" t="s">
        <v>78</v>
      </c>
      <c r="C3" s="433" t="s">
        <v>366</v>
      </c>
      <c r="D3" s="434"/>
      <c r="E3" s="434"/>
      <c r="F3" s="434"/>
      <c r="G3" s="434"/>
    </row>
    <row r="4" spans="1:7" ht="17.25">
      <c r="A4" s="266"/>
      <c r="B4" s="267" t="s">
        <v>148</v>
      </c>
      <c r="C4" s="435" t="s">
        <v>149</v>
      </c>
      <c r="D4" s="436"/>
      <c r="E4" s="436"/>
      <c r="F4" s="436"/>
      <c r="G4" s="436"/>
    </row>
    <row r="5" spans="1:7" ht="17.25">
      <c r="A5" s="266"/>
      <c r="B5" s="267" t="s">
        <v>150</v>
      </c>
      <c r="C5" s="160" t="s">
        <v>367</v>
      </c>
      <c r="D5" s="161"/>
      <c r="E5" s="162"/>
      <c r="F5" s="162"/>
      <c r="G5" s="162"/>
    </row>
    <row r="6" spans="1:7" ht="16.5" customHeight="1" hidden="1">
      <c r="A6" s="266"/>
      <c r="B6" s="267" t="s">
        <v>152</v>
      </c>
      <c r="C6" s="160"/>
      <c r="D6" s="161"/>
      <c r="E6" s="162"/>
      <c r="F6" s="162"/>
      <c r="G6" s="268"/>
    </row>
    <row r="7" spans="1:7" ht="17.25" customHeight="1">
      <c r="A7" s="266"/>
      <c r="B7" s="267" t="s">
        <v>85</v>
      </c>
      <c r="C7" s="163"/>
      <c r="D7" s="161"/>
      <c r="E7" s="162"/>
      <c r="F7" s="162"/>
      <c r="G7" s="162"/>
    </row>
    <row r="8" spans="1:3" s="264" customFormat="1" ht="18" customHeight="1" hidden="1">
      <c r="A8" s="454" t="s">
        <v>153</v>
      </c>
      <c r="B8" s="454"/>
      <c r="C8" s="160"/>
    </row>
    <row r="9" spans="1:3" s="264" customFormat="1" ht="16.5" customHeight="1">
      <c r="A9" s="269"/>
      <c r="B9" s="269"/>
      <c r="C9" s="160"/>
    </row>
    <row r="10" spans="1:7" s="264" customFormat="1" ht="13.5" customHeight="1">
      <c r="A10" s="270"/>
      <c r="B10" s="455" t="s">
        <v>154</v>
      </c>
      <c r="C10" s="455"/>
      <c r="D10" s="455"/>
      <c r="E10" s="455"/>
      <c r="F10" s="455"/>
      <c r="G10" s="455"/>
    </row>
    <row r="11" spans="1:7" s="264" customFormat="1" ht="12" customHeight="1">
      <c r="A11" s="270"/>
      <c r="B11" s="455"/>
      <c r="C11" s="455"/>
      <c r="D11" s="455"/>
      <c r="E11" s="455"/>
      <c r="F11" s="455"/>
      <c r="G11" s="455"/>
    </row>
    <row r="12" spans="1:7" ht="4.5" customHeight="1">
      <c r="A12" s="262"/>
      <c r="B12" s="271"/>
      <c r="C12" s="272"/>
      <c r="D12" s="273"/>
      <c r="E12" s="169"/>
      <c r="F12" s="169"/>
      <c r="G12" s="169"/>
    </row>
    <row r="13" spans="1:7" ht="17.25">
      <c r="A13" s="262"/>
      <c r="B13" s="274" t="s">
        <v>88</v>
      </c>
      <c r="C13" s="274"/>
      <c r="D13" s="274"/>
      <c r="E13" s="275"/>
      <c r="F13" s="275"/>
      <c r="G13" s="275"/>
    </row>
    <row r="14" spans="1:7" ht="23.25" customHeight="1" thickBot="1">
      <c r="A14" s="276" t="s">
        <v>89</v>
      </c>
      <c r="B14" s="277" t="s">
        <v>1</v>
      </c>
      <c r="C14" s="277" t="s">
        <v>90</v>
      </c>
      <c r="D14" s="277" t="s">
        <v>2</v>
      </c>
      <c r="E14" s="278" t="s">
        <v>3</v>
      </c>
      <c r="F14" s="278" t="s">
        <v>91</v>
      </c>
      <c r="G14" s="279" t="s">
        <v>92</v>
      </c>
    </row>
    <row r="15" spans="1:7" ht="17.25">
      <c r="A15" s="280"/>
      <c r="B15" s="177"/>
      <c r="C15" s="178" t="s">
        <v>200</v>
      </c>
      <c r="D15" s="179"/>
      <c r="E15" s="180"/>
      <c r="F15" s="180"/>
      <c r="G15" s="281"/>
    </row>
    <row r="16" spans="1:7" ht="17.25">
      <c r="A16" s="280"/>
      <c r="B16" s="210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70</v>
      </c>
      <c r="F16" s="381"/>
      <c r="G16" s="215">
        <f>+ROUND(E16*F16,2)</f>
        <v>0</v>
      </c>
    </row>
    <row r="17" spans="1:7" ht="17.25">
      <c r="A17" s="280"/>
      <c r="B17" s="210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320</v>
      </c>
      <c r="F17" s="343"/>
      <c r="G17" s="215">
        <f aca="true" t="shared" si="0" ref="G17:G30">+ROUND(E17*F17,2)</f>
        <v>0</v>
      </c>
    </row>
    <row r="18" spans="1:7" ht="17.25">
      <c r="A18" s="280"/>
      <c r="B18" s="210" t="str">
        <f>+'[8]APU '!$C$766</f>
        <v>402-2 (1)</v>
      </c>
      <c r="C18" s="211" t="str">
        <f>+'[8]APU '!$C$767</f>
        <v>Mejoramiento de la subrasante con suelo seleccionado</v>
      </c>
      <c r="D18" s="212" t="str">
        <f>+'[8]APU '!$C$768</f>
        <v>m3</v>
      </c>
      <c r="E18" s="213">
        <v>120</v>
      </c>
      <c r="F18" s="343"/>
      <c r="G18" s="215">
        <f t="shared" si="0"/>
        <v>0</v>
      </c>
    </row>
    <row r="19" spans="1:7" ht="17.25">
      <c r="A19" s="280"/>
      <c r="B19" s="210" t="str">
        <f>+'[8]APU '!$C$841</f>
        <v>403-1 a</v>
      </c>
      <c r="C19" s="211" t="str">
        <f>+'[8]APU '!$C$842</f>
        <v>Sub-base Clase 1</v>
      </c>
      <c r="D19" s="212" t="str">
        <f>+'[8]APU '!$C$843</f>
        <v>m3</v>
      </c>
      <c r="E19" s="213">
        <v>100</v>
      </c>
      <c r="F19" s="343"/>
      <c r="G19" s="215">
        <f t="shared" si="0"/>
        <v>0</v>
      </c>
    </row>
    <row r="20" spans="1:7" ht="17.25">
      <c r="A20" s="280"/>
      <c r="B20" s="210" t="str">
        <f>+'[8]APU '!$C$917</f>
        <v>404-1 a</v>
      </c>
      <c r="C20" s="211" t="str">
        <f>+'[8]APU '!$C$918</f>
        <v>Base, Clase 1</v>
      </c>
      <c r="D20" s="212" t="str">
        <f>+'[8]APU '!$C$919</f>
        <v>m3</v>
      </c>
      <c r="E20" s="213">
        <v>100</v>
      </c>
      <c r="F20" s="343"/>
      <c r="G20" s="215">
        <f t="shared" si="0"/>
        <v>0</v>
      </c>
    </row>
    <row r="21" spans="1:7" ht="24" customHeight="1">
      <c r="A21" s="280"/>
      <c r="B21" s="210" t="str">
        <f>+'[8]APU '!$C$1068</f>
        <v>309-6(5)E</v>
      </c>
      <c r="C21" s="211" t="s">
        <v>405</v>
      </c>
      <c r="D21" s="212" t="str">
        <f>+'[8]APU '!$C$1070</f>
        <v>m3-km</v>
      </c>
      <c r="E21" s="213">
        <f>+E18*116</f>
        <v>13920</v>
      </c>
      <c r="F21" s="343"/>
      <c r="G21" s="215">
        <f t="shared" si="0"/>
        <v>0</v>
      </c>
    </row>
    <row r="22" spans="1:7" ht="24" customHeight="1">
      <c r="A22" s="280"/>
      <c r="B22" s="326" t="str">
        <f>+'[8]APU '!$C$1143</f>
        <v>309-6(5)E</v>
      </c>
      <c r="C22" s="211" t="s">
        <v>406</v>
      </c>
      <c r="D22" s="212" t="str">
        <f>+'[8]APU '!$C$1145</f>
        <v>m3-km</v>
      </c>
      <c r="E22" s="213">
        <f>+E19*116</f>
        <v>11600</v>
      </c>
      <c r="F22" s="343"/>
      <c r="G22" s="215">
        <f t="shared" si="0"/>
        <v>0</v>
      </c>
    </row>
    <row r="23" spans="1:7" ht="24" customHeight="1">
      <c r="A23" s="280"/>
      <c r="B23" s="326" t="str">
        <f>+'[8]APU '!$C$1218</f>
        <v>309-6(5)E</v>
      </c>
      <c r="C23" s="211" t="s">
        <v>407</v>
      </c>
      <c r="D23" s="212" t="str">
        <f>+'[8]APU '!$C$1220</f>
        <v>m3-km</v>
      </c>
      <c r="E23" s="213">
        <f>+E20*116</f>
        <v>11600</v>
      </c>
      <c r="F23" s="343"/>
      <c r="G23" s="215">
        <f t="shared" si="0"/>
        <v>0</v>
      </c>
    </row>
    <row r="24" spans="1:7" ht="34.5">
      <c r="A24" s="280"/>
      <c r="B24" s="326" t="str">
        <f>+'[8]APU '!$C$3185</f>
        <v>405-8 (1)</v>
      </c>
      <c r="C24" s="211" t="str">
        <f>+'[8]APU '!$C$3186</f>
        <v>Pavimento de hormigón de cemento Portland, 4.5Mpa. (Planta)  (Manual) Incl. Curador superficial y acabado</v>
      </c>
      <c r="D24" s="212" t="str">
        <f>+'[8]APU '!$C$3187</f>
        <v>m3</v>
      </c>
      <c r="E24" s="213">
        <v>70</v>
      </c>
      <c r="F24" s="343"/>
      <c r="G24" s="215">
        <f t="shared" si="0"/>
        <v>0</v>
      </c>
    </row>
    <row r="25" spans="1:7" ht="34.5">
      <c r="A25" s="280"/>
      <c r="B25" s="326" t="str">
        <f>+'[8]APU '!$C$3260</f>
        <v>309-6(4)E</v>
      </c>
      <c r="C25" s="211" t="s">
        <v>204</v>
      </c>
      <c r="D25" s="212" t="str">
        <f>+'[8]APU '!$C$3262</f>
        <v>m3-km</v>
      </c>
      <c r="E25" s="213"/>
      <c r="F25" s="214"/>
      <c r="G25" s="215">
        <f t="shared" si="0"/>
        <v>0</v>
      </c>
    </row>
    <row r="26" spans="1:7" ht="34.5">
      <c r="A26" s="280"/>
      <c r="B26" s="326" t="str">
        <f>+'[8]APU '!$C$3336</f>
        <v>405-8 (2)</v>
      </c>
      <c r="C26" s="211" t="str">
        <f>+'[8]APU '!$C$3337</f>
        <v>Acero de refuerzo en barras (pasadores acero liso D = 32 mm; corrugado, fy = 4200 kg/cm2)</v>
      </c>
      <c r="D26" s="212" t="str">
        <f>+'[8]APU '!$C$3338</f>
        <v>Kg</v>
      </c>
      <c r="E26" s="213">
        <v>910</v>
      </c>
      <c r="F26" s="343"/>
      <c r="G26" s="215">
        <f t="shared" si="0"/>
        <v>0</v>
      </c>
    </row>
    <row r="27" spans="1:7" ht="17.25">
      <c r="A27" s="280"/>
      <c r="B27" s="326" t="str">
        <f>+'[8]APU '!$C$3486</f>
        <v>405-8 (4)E</v>
      </c>
      <c r="C27" s="211" t="str">
        <f>+'[8]APU '!$C$3487</f>
        <v>Juntas simuladas (4 X 4.5), Longitudinales y transversales (Corte y sello)</v>
      </c>
      <c r="D27" s="212" t="str">
        <f>+'[8]APU '!$C$3488</f>
        <v>m</v>
      </c>
      <c r="E27" s="213">
        <v>300</v>
      </c>
      <c r="F27" s="343"/>
      <c r="G27" s="215">
        <f t="shared" si="0"/>
        <v>0</v>
      </c>
    </row>
    <row r="28" spans="1:7" ht="34.5">
      <c r="A28" s="280"/>
      <c r="B28" s="326" t="str">
        <f>+'[8]APU '!$C$7483</f>
        <v>511-1 (4)d</v>
      </c>
      <c r="C28" s="211" t="str">
        <f>+'[8]APU '!$C$7484</f>
        <v>Revestimiento de Hormigón Simple, f'c=210 kg/cm2 (Bordillos Cunetas, parterre  y canales)</v>
      </c>
      <c r="D28" s="212" t="str">
        <f>+'[8]APU '!$C$7485</f>
        <v>m3</v>
      </c>
      <c r="E28" s="213">
        <v>10</v>
      </c>
      <c r="F28" s="343"/>
      <c r="G28" s="215">
        <f t="shared" si="0"/>
        <v>0</v>
      </c>
    </row>
    <row r="29" spans="1:7" ht="34.5">
      <c r="A29" s="280"/>
      <c r="B29" s="326" t="str">
        <f>+'[8]APU '!$C$9071</f>
        <v>310-(1) E</v>
      </c>
      <c r="C29" s="211" t="str">
        <f>+'[8]APU '!$C$9072</f>
        <v>Escombrera (Disposición Final y Tratamiento Paisajístico de Zonas de Depósito)</v>
      </c>
      <c r="D29" s="212" t="str">
        <f>+'[8]APU '!$C$9073</f>
        <v>m3</v>
      </c>
      <c r="E29" s="213"/>
      <c r="F29" s="214"/>
      <c r="G29" s="215">
        <f t="shared" si="0"/>
        <v>0</v>
      </c>
    </row>
    <row r="30" spans="1:7" ht="34.5">
      <c r="A30" s="280"/>
      <c r="B30" s="326" t="str">
        <f>+'[8]APU '!$C$9147</f>
        <v>309-2(2)</v>
      </c>
      <c r="C30" s="211" t="s">
        <v>391</v>
      </c>
      <c r="D30" s="212" t="str">
        <f>+'[8]APU '!$C$9149</f>
        <v>m3-km</v>
      </c>
      <c r="E30" s="213">
        <f>+E17*5</f>
        <v>1600</v>
      </c>
      <c r="F30" s="343"/>
      <c r="G30" s="215">
        <f t="shared" si="0"/>
        <v>0</v>
      </c>
    </row>
    <row r="31" spans="1:7" s="287" customFormat="1" ht="9.75" customHeight="1" thickBot="1">
      <c r="A31" s="282"/>
      <c r="B31" s="283"/>
      <c r="C31" s="284"/>
      <c r="D31" s="285"/>
      <c r="E31" s="286"/>
      <c r="F31" s="399"/>
      <c r="G31" s="249">
        <v>0</v>
      </c>
    </row>
    <row r="32" spans="1:7" ht="19.5" thickBot="1">
      <c r="A32" s="288"/>
      <c r="B32" s="262"/>
      <c r="C32" s="272"/>
      <c r="D32" s="273"/>
      <c r="E32" s="197"/>
      <c r="F32" s="289" t="s">
        <v>104</v>
      </c>
      <c r="G32" s="392"/>
    </row>
    <row r="33" spans="1:7" ht="17.25">
      <c r="A33" s="262"/>
      <c r="B33" s="290"/>
      <c r="C33" s="291"/>
      <c r="D33" s="291"/>
      <c r="E33" s="291"/>
      <c r="F33" s="292"/>
      <c r="G33" s="292"/>
    </row>
    <row r="34" spans="1:7" ht="9" customHeight="1">
      <c r="A34" s="262"/>
      <c r="B34" s="291"/>
      <c r="C34" s="291"/>
      <c r="D34" s="291"/>
      <c r="E34" s="291"/>
      <c r="F34" s="292"/>
      <c r="G34" s="292"/>
    </row>
    <row r="35" spans="1:7" ht="17.25" customHeight="1">
      <c r="A35" s="262"/>
      <c r="B35" s="450"/>
      <c r="C35" s="450"/>
      <c r="D35" s="450"/>
      <c r="E35" s="450"/>
      <c r="F35" s="450"/>
      <c r="G35" s="450"/>
    </row>
    <row r="36" spans="1:7" ht="17.25">
      <c r="A36" s="262"/>
      <c r="B36" s="262"/>
      <c r="C36" s="293"/>
      <c r="D36" s="294"/>
      <c r="E36" s="206"/>
      <c r="F36" s="206"/>
      <c r="G36" s="295"/>
    </row>
    <row r="37" spans="1:7" ht="18.75">
      <c r="A37" s="262"/>
      <c r="B37" s="262"/>
      <c r="D37" s="273"/>
      <c r="E37" s="169"/>
      <c r="F37" s="169"/>
      <c r="G37" s="397"/>
    </row>
    <row r="38" spans="1:7" ht="17.25">
      <c r="A38" s="262"/>
      <c r="B38" s="262"/>
      <c r="C38" s="272"/>
      <c r="D38" s="273"/>
      <c r="E38" s="169"/>
      <c r="F38" s="169"/>
      <c r="G38" s="207"/>
    </row>
    <row r="39" spans="1:7" ht="17.25">
      <c r="A39" s="262"/>
      <c r="B39" s="262"/>
      <c r="D39" s="273"/>
      <c r="E39" s="169"/>
      <c r="F39" s="169"/>
      <c r="G39" s="207"/>
    </row>
    <row r="42" ht="17.25">
      <c r="C42" s="272"/>
    </row>
    <row r="43" spans="3:6" ht="17.25">
      <c r="C43" s="273"/>
      <c r="D43" s="451"/>
      <c r="E43" s="451"/>
      <c r="F43" s="451"/>
    </row>
    <row r="44" spans="3:6" ht="17.25">
      <c r="C44" s="263"/>
      <c r="D44" s="452"/>
      <c r="E44" s="452"/>
      <c r="F44" s="452"/>
    </row>
    <row r="45" spans="3:6" ht="17.25">
      <c r="C45" s="263"/>
      <c r="D45" s="452"/>
      <c r="E45" s="452"/>
      <c r="F45" s="452"/>
    </row>
    <row r="47" ht="17.25" customHeight="1">
      <c r="G47" s="295"/>
    </row>
  </sheetData>
  <sheetProtection/>
  <mergeCells count="9">
    <mergeCell ref="B35:G35"/>
    <mergeCell ref="D43:F43"/>
    <mergeCell ref="D44:F44"/>
    <mergeCell ref="D45:F45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4" r:id="rId3"/>
  <headerFooter alignWithMargins="0">
    <oddHeader>&amp;R&amp;G</oddHeader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showGridLines="0" showZeros="0" view="pageBreakPreview" zoomScale="70" zoomScaleNormal="80" zoomScaleSheetLayoutView="70" zoomScalePageLayoutView="0" workbookViewId="0" topLeftCell="A1">
      <selection activeCell="C7" sqref="C7"/>
    </sheetView>
  </sheetViews>
  <sheetFormatPr defaultColWidth="11.421875" defaultRowHeight="15"/>
  <cols>
    <col min="1" max="1" width="2.8515625" style="265" customWidth="1"/>
    <col min="2" max="2" width="18.7109375" style="265" customWidth="1"/>
    <col min="3" max="3" width="81.28125" style="265" customWidth="1"/>
    <col min="4" max="4" width="10.140625" style="265" customWidth="1"/>
    <col min="5" max="5" width="21.140625" style="265" customWidth="1"/>
    <col min="6" max="6" width="26.421875" style="265" customWidth="1"/>
    <col min="7" max="7" width="22.421875" style="265" customWidth="1"/>
    <col min="8" max="8" width="11.421875" style="265" customWidth="1"/>
    <col min="9" max="16384" width="11.421875" style="265" customWidth="1"/>
  </cols>
  <sheetData>
    <row r="1" spans="1:7" ht="17.25">
      <c r="A1" s="262"/>
      <c r="B1" s="453"/>
      <c r="C1" s="451"/>
      <c r="D1" s="451"/>
      <c r="E1" s="451"/>
      <c r="F1" s="451"/>
      <c r="G1" s="451"/>
    </row>
    <row r="2" spans="1:7" ht="39" customHeight="1">
      <c r="A2" s="266"/>
      <c r="B2" s="267"/>
      <c r="C2" s="160">
        <v>0</v>
      </c>
      <c r="D2" s="161"/>
      <c r="E2" s="162"/>
      <c r="F2" s="162"/>
      <c r="G2" s="162"/>
    </row>
    <row r="3" spans="1:7" ht="40.5" customHeight="1">
      <c r="A3" s="266"/>
      <c r="B3" s="267" t="s">
        <v>78</v>
      </c>
      <c r="C3" s="433" t="s">
        <v>366</v>
      </c>
      <c r="D3" s="434"/>
      <c r="E3" s="434"/>
      <c r="F3" s="434"/>
      <c r="G3" s="434"/>
    </row>
    <row r="4" spans="1:7" ht="17.25">
      <c r="A4" s="266"/>
      <c r="B4" s="267" t="s">
        <v>148</v>
      </c>
      <c r="C4" s="435" t="s">
        <v>149</v>
      </c>
      <c r="D4" s="436"/>
      <c r="E4" s="436"/>
      <c r="F4" s="436"/>
      <c r="G4" s="436"/>
    </row>
    <row r="5" spans="1:7" ht="17.25">
      <c r="A5" s="266"/>
      <c r="B5" s="267" t="s">
        <v>150</v>
      </c>
      <c r="C5" s="160" t="s">
        <v>367</v>
      </c>
      <c r="D5" s="161"/>
      <c r="E5" s="162"/>
      <c r="F5" s="162"/>
      <c r="G5" s="162"/>
    </row>
    <row r="6" spans="1:7" ht="16.5" customHeight="1" hidden="1">
      <c r="A6" s="266"/>
      <c r="B6" s="267" t="s">
        <v>152</v>
      </c>
      <c r="C6" s="160"/>
      <c r="D6" s="161"/>
      <c r="E6" s="162"/>
      <c r="F6" s="162"/>
      <c r="G6" s="268"/>
    </row>
    <row r="7" spans="1:7" ht="17.25" customHeight="1">
      <c r="A7" s="266"/>
      <c r="B7" s="267" t="s">
        <v>85</v>
      </c>
      <c r="C7" s="163"/>
      <c r="D7" s="161"/>
      <c r="E7" s="162"/>
      <c r="F7" s="162"/>
      <c r="G7" s="162"/>
    </row>
    <row r="8" spans="1:3" s="264" customFormat="1" ht="18" customHeight="1" hidden="1">
      <c r="A8" s="454" t="s">
        <v>153</v>
      </c>
      <c r="B8" s="454"/>
      <c r="C8" s="160"/>
    </row>
    <row r="9" spans="1:3" s="264" customFormat="1" ht="16.5" customHeight="1">
      <c r="A9" s="269"/>
      <c r="B9" s="269"/>
      <c r="C9" s="160"/>
    </row>
    <row r="10" spans="1:7" s="264" customFormat="1" ht="13.5" customHeight="1">
      <c r="A10" s="270"/>
      <c r="B10" s="455" t="s">
        <v>154</v>
      </c>
      <c r="C10" s="455"/>
      <c r="D10" s="455"/>
      <c r="E10" s="455"/>
      <c r="F10" s="455"/>
      <c r="G10" s="455"/>
    </row>
    <row r="11" spans="1:7" s="264" customFormat="1" ht="12" customHeight="1">
      <c r="A11" s="270"/>
      <c r="B11" s="455"/>
      <c r="C11" s="455"/>
      <c r="D11" s="455"/>
      <c r="E11" s="455"/>
      <c r="F11" s="455"/>
      <c r="G11" s="455"/>
    </row>
    <row r="12" spans="1:7" ht="4.5" customHeight="1">
      <c r="A12" s="262"/>
      <c r="B12" s="271"/>
      <c r="C12" s="272"/>
      <c r="D12" s="273"/>
      <c r="E12" s="169"/>
      <c r="F12" s="169"/>
      <c r="G12" s="169"/>
    </row>
    <row r="13" spans="1:7" ht="17.25">
      <c r="A13" s="262"/>
      <c r="B13" s="274" t="s">
        <v>88</v>
      </c>
      <c r="C13" s="274"/>
      <c r="D13" s="274"/>
      <c r="E13" s="275"/>
      <c r="F13" s="275"/>
      <c r="G13" s="275"/>
    </row>
    <row r="14" spans="1:7" ht="23.25" customHeight="1" thickBot="1">
      <c r="A14" s="276" t="s">
        <v>89</v>
      </c>
      <c r="B14" s="277" t="s">
        <v>1</v>
      </c>
      <c r="C14" s="277" t="s">
        <v>90</v>
      </c>
      <c r="D14" s="277" t="s">
        <v>2</v>
      </c>
      <c r="E14" s="278" t="s">
        <v>3</v>
      </c>
      <c r="F14" s="278" t="s">
        <v>91</v>
      </c>
      <c r="G14" s="279" t="s">
        <v>92</v>
      </c>
    </row>
    <row r="15" spans="1:7" ht="17.25">
      <c r="A15" s="280"/>
      <c r="B15" s="337"/>
      <c r="C15" s="178" t="s">
        <v>201</v>
      </c>
      <c r="D15" s="179"/>
      <c r="E15" s="180"/>
      <c r="F15" s="180"/>
      <c r="G15" s="281"/>
    </row>
    <row r="16" spans="1:7" ht="17.25">
      <c r="A16" s="280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70</v>
      </c>
      <c r="F16" s="381"/>
      <c r="G16" s="215">
        <f aca="true" t="shared" si="0" ref="G16:G37">+ROUND(E16*F16,2)</f>
        <v>0</v>
      </c>
    </row>
    <row r="17" spans="1:7" ht="17.25">
      <c r="A17" s="280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850</v>
      </c>
      <c r="F17" s="343"/>
      <c r="G17" s="215">
        <f t="shared" si="0"/>
        <v>0</v>
      </c>
    </row>
    <row r="18" spans="1:7" ht="17.25">
      <c r="A18" s="280"/>
      <c r="B18" s="210" t="str">
        <f>+'[8]APU '!$C$1672</f>
        <v>511-1 (1)a</v>
      </c>
      <c r="C18" s="211" t="str">
        <f>+'[8]APU '!$C$1673</f>
        <v>Escollera de Piedra Seleccionada (100-150)cm</v>
      </c>
      <c r="D18" s="212" t="str">
        <f>+'[8]APU '!$C$1674</f>
        <v>m3</v>
      </c>
      <c r="E18" s="213">
        <v>240</v>
      </c>
      <c r="F18" s="343"/>
      <c r="G18" s="215">
        <f t="shared" si="0"/>
        <v>0</v>
      </c>
    </row>
    <row r="19" spans="1:7" ht="34.5">
      <c r="A19" s="280"/>
      <c r="B19" s="210" t="str">
        <f>+'[8]APU '!$C$1748</f>
        <v>309-6(8)E</v>
      </c>
      <c r="C19" s="211" t="s">
        <v>209</v>
      </c>
      <c r="D19" s="212" t="str">
        <f>+'[8]APU '!$C$1750</f>
        <v>m3-km</v>
      </c>
      <c r="E19" s="213">
        <f>+E18*116</f>
        <v>27840</v>
      </c>
      <c r="F19" s="343"/>
      <c r="G19" s="215">
        <f t="shared" si="0"/>
        <v>0</v>
      </c>
    </row>
    <row r="20" spans="1:7" ht="17.25">
      <c r="A20" s="280"/>
      <c r="B20" s="210" t="str">
        <f>+'[8]APU '!$C$992</f>
        <v>402-4 (1)</v>
      </c>
      <c r="C20" s="211" t="str">
        <f>+'[8]APU '!$C$993</f>
        <v>Estabilización con material Pétreo (Pedraplen (Piedra bola 25-30cm))</v>
      </c>
      <c r="D20" s="212" t="str">
        <f>+'[8]APU '!$C$994</f>
        <v>m3</v>
      </c>
      <c r="E20" s="213">
        <v>100</v>
      </c>
      <c r="F20" s="343"/>
      <c r="G20" s="215">
        <f t="shared" si="0"/>
        <v>0</v>
      </c>
    </row>
    <row r="21" spans="1:7" ht="34.5">
      <c r="A21" s="280"/>
      <c r="B21" s="210" t="str">
        <f>+'[8]APU '!$C$1068</f>
        <v>309-6(5)E</v>
      </c>
      <c r="C21" s="211" t="s">
        <v>205</v>
      </c>
      <c r="D21" s="212" t="str">
        <f>+'[8]APU '!$C$1070</f>
        <v>m3-km</v>
      </c>
      <c r="E21" s="213">
        <f>+E20*116</f>
        <v>11600</v>
      </c>
      <c r="F21" s="343"/>
      <c r="G21" s="215">
        <f t="shared" si="0"/>
        <v>0</v>
      </c>
    </row>
    <row r="22" spans="1:7" ht="17.25">
      <c r="A22" s="280"/>
      <c r="B22" s="326" t="str">
        <f>+'[8]APU '!$C$7784</f>
        <v>402-7 (2)</v>
      </c>
      <c r="C22" s="211" t="str">
        <f>+'[8]APU '!$C$7785</f>
        <v>Geotextil (separador), 2000 NT</v>
      </c>
      <c r="D22" s="212" t="str">
        <f>+'[8]APU '!$C$7786</f>
        <v>m2</v>
      </c>
      <c r="E22" s="213">
        <v>1000</v>
      </c>
      <c r="F22" s="343"/>
      <c r="G22" s="215">
        <f t="shared" si="0"/>
        <v>0</v>
      </c>
    </row>
    <row r="23" spans="1:7" ht="17.25">
      <c r="A23" s="280"/>
      <c r="B23" s="326" t="str">
        <f>+'[8]APU '!$C$539</f>
        <v>304-1 (2)</v>
      </c>
      <c r="C23" s="211" t="str">
        <f>+'[8]APU '!$C$540</f>
        <v>Material de préstamo importado</v>
      </c>
      <c r="D23" s="212" t="str">
        <f>+'[8]APU '!$C$541</f>
        <v>m3</v>
      </c>
      <c r="E23" s="213">
        <v>2100</v>
      </c>
      <c r="F23" s="343"/>
      <c r="G23" s="215">
        <f t="shared" si="0"/>
        <v>0</v>
      </c>
    </row>
    <row r="24" spans="1:7" ht="34.5">
      <c r="A24" s="280"/>
      <c r="B24" s="210" t="str">
        <f>+'[8]APU '!$C$614</f>
        <v>309-4(2)</v>
      </c>
      <c r="C24" s="211" t="s">
        <v>206</v>
      </c>
      <c r="D24" s="212" t="str">
        <f>+'[8]APU '!$C$616</f>
        <v>m3-km</v>
      </c>
      <c r="E24" s="213">
        <f>+E23*10</f>
        <v>21000</v>
      </c>
      <c r="F24" s="343"/>
      <c r="G24" s="215">
        <f t="shared" si="0"/>
        <v>0</v>
      </c>
    </row>
    <row r="25" spans="1:7" ht="17.25">
      <c r="A25" s="280"/>
      <c r="B25" s="326" t="str">
        <f>+'[8]APU '!$C$841</f>
        <v>403-1 a</v>
      </c>
      <c r="C25" s="211" t="str">
        <f>+'[8]APU '!$C$842</f>
        <v>Sub-base Clase 1</v>
      </c>
      <c r="D25" s="212" t="str">
        <f>+'[8]APU '!$C$843</f>
        <v>m3</v>
      </c>
      <c r="E25" s="213">
        <v>100</v>
      </c>
      <c r="F25" s="343"/>
      <c r="G25" s="215">
        <f t="shared" si="0"/>
        <v>0</v>
      </c>
    </row>
    <row r="26" spans="1:7" ht="17.25">
      <c r="A26" s="280"/>
      <c r="B26" s="326" t="str">
        <f>+'[8]APU '!$C$917</f>
        <v>404-1 a</v>
      </c>
      <c r="C26" s="211" t="str">
        <f>+'[8]APU '!$C$918</f>
        <v>Base, Clase 1</v>
      </c>
      <c r="D26" s="212" t="str">
        <f>+'[8]APU '!$C$919</f>
        <v>m3</v>
      </c>
      <c r="E26" s="213">
        <v>100</v>
      </c>
      <c r="F26" s="343"/>
      <c r="G26" s="215">
        <f t="shared" si="0"/>
        <v>0</v>
      </c>
    </row>
    <row r="27" spans="1:7" ht="22.5" customHeight="1">
      <c r="A27" s="280"/>
      <c r="B27" s="326" t="str">
        <f>+'[8]APU '!$C$1143</f>
        <v>309-6(5)E</v>
      </c>
      <c r="C27" s="211" t="s">
        <v>409</v>
      </c>
      <c r="D27" s="212" t="str">
        <f>+'[8]APU '!$C$1145</f>
        <v>m3-km</v>
      </c>
      <c r="E27" s="213">
        <f>+E25*116</f>
        <v>11600</v>
      </c>
      <c r="F27" s="343"/>
      <c r="G27" s="215">
        <f t="shared" si="0"/>
        <v>0</v>
      </c>
    </row>
    <row r="28" spans="1:7" ht="22.5" customHeight="1">
      <c r="A28" s="280"/>
      <c r="B28" s="326" t="str">
        <f>+'[8]APU '!$C$1218</f>
        <v>309-6(5)E</v>
      </c>
      <c r="C28" s="211" t="s">
        <v>408</v>
      </c>
      <c r="D28" s="212" t="str">
        <f>+'[8]APU '!$C$1220</f>
        <v>m3-km</v>
      </c>
      <c r="E28" s="213">
        <f>+E26*116</f>
        <v>11600</v>
      </c>
      <c r="F28" s="343"/>
      <c r="G28" s="215">
        <f t="shared" si="0"/>
        <v>0</v>
      </c>
    </row>
    <row r="29" spans="1:7" ht="34.5">
      <c r="A29" s="280"/>
      <c r="B29" s="326" t="str">
        <f>+'[8]APU '!$C$3185</f>
        <v>405-8 (1)</v>
      </c>
      <c r="C29" s="211" t="str">
        <f>+'[8]APU '!$C$3186</f>
        <v>Pavimento de hormigón de cemento Portland, 4.5Mpa. (Planta)  (Manual) Incl. Curador superficial y acabado</v>
      </c>
      <c r="D29" s="212" t="str">
        <f>+'[8]APU '!$C$3187</f>
        <v>m3</v>
      </c>
      <c r="E29" s="213">
        <v>70</v>
      </c>
      <c r="F29" s="343"/>
      <c r="G29" s="215">
        <f t="shared" si="0"/>
        <v>0</v>
      </c>
    </row>
    <row r="30" spans="1:7" ht="34.5">
      <c r="A30" s="280"/>
      <c r="B30" s="326" t="str">
        <f>+'[8]APU '!$C$3260</f>
        <v>309-6(4)E</v>
      </c>
      <c r="C30" s="211" t="s">
        <v>204</v>
      </c>
      <c r="D30" s="212" t="str">
        <f>+'[8]APU '!$C$3262</f>
        <v>m3-km</v>
      </c>
      <c r="E30" s="213"/>
      <c r="F30" s="214"/>
      <c r="G30" s="215">
        <f t="shared" si="0"/>
        <v>0</v>
      </c>
    </row>
    <row r="31" spans="1:7" ht="34.5">
      <c r="A31" s="280"/>
      <c r="B31" s="326" t="str">
        <f>+'[8]APU '!$C$3336</f>
        <v>405-8 (2)</v>
      </c>
      <c r="C31" s="211" t="str">
        <f>+'[8]APU '!$C$3337</f>
        <v>Acero de refuerzo en barras (pasadores acero liso D = 32 mm; corrugado, fy = 4200 kg/cm2)</v>
      </c>
      <c r="D31" s="212" t="str">
        <f>+'[8]APU '!$C$3338</f>
        <v>Kg</v>
      </c>
      <c r="E31" s="213">
        <v>670</v>
      </c>
      <c r="F31" s="343"/>
      <c r="G31" s="215">
        <f t="shared" si="0"/>
        <v>0</v>
      </c>
    </row>
    <row r="32" spans="1:7" ht="17.25">
      <c r="A32" s="280"/>
      <c r="B32" s="326" t="str">
        <f>+'[8]APU '!$C$3486</f>
        <v>405-8 (4)E</v>
      </c>
      <c r="C32" s="211" t="str">
        <f>+'[8]APU '!$C$3487</f>
        <v>Juntas simuladas (4 X 4.5), Longitudinales y transversales (Corte y sello)</v>
      </c>
      <c r="D32" s="212" t="str">
        <f>+'[8]APU '!$C$3488</f>
        <v>m</v>
      </c>
      <c r="E32" s="213">
        <v>300</v>
      </c>
      <c r="F32" s="343"/>
      <c r="G32" s="215">
        <f t="shared" si="0"/>
        <v>0</v>
      </c>
    </row>
    <row r="33" spans="1:7" ht="34.5">
      <c r="A33" s="280"/>
      <c r="B33" s="326" t="str">
        <f>+'[8]APU '!$C$7483</f>
        <v>511-1 (4)d</v>
      </c>
      <c r="C33" s="211" t="str">
        <f>+'[8]APU '!$C$7484</f>
        <v>Revestimiento de Hormigón Simple, f'c=210 kg/cm2 (Bordillos Cunetas, parterre  y canales)</v>
      </c>
      <c r="D33" s="212" t="str">
        <f>+'[8]APU '!$C$7485</f>
        <v>m3</v>
      </c>
      <c r="E33" s="213">
        <v>20</v>
      </c>
      <c r="F33" s="343"/>
      <c r="G33" s="215">
        <f t="shared" si="0"/>
        <v>0</v>
      </c>
    </row>
    <row r="34" spans="1:7" ht="34.5">
      <c r="A34" s="280"/>
      <c r="B34" s="326" t="str">
        <f>+'[8]APU '!$C$8165</f>
        <v>508 - (2) a</v>
      </c>
      <c r="C34" s="211" t="str">
        <f>+'[8]APU '!$C$8166</f>
        <v>Mampostería de piedra molón (Enrocado  (Hormigón Simple 40% + Piedra enrocado 60%)</v>
      </c>
      <c r="D34" s="212" t="str">
        <f>+'[8]APU '!$C$8167</f>
        <v>m3</v>
      </c>
      <c r="E34" s="213">
        <v>164</v>
      </c>
      <c r="F34" s="343"/>
      <c r="G34" s="215">
        <f t="shared" si="0"/>
        <v>0</v>
      </c>
    </row>
    <row r="35" spans="1:7" ht="17.25">
      <c r="A35" s="280"/>
      <c r="B35" s="326" t="str">
        <f>+'[8]APU '!$C$8240</f>
        <v>309-6(5)E</v>
      </c>
      <c r="C35" s="211" t="s">
        <v>207</v>
      </c>
      <c r="D35" s="212" t="str">
        <f>+'[8]APU '!$C$8242</f>
        <v>m3-km</v>
      </c>
      <c r="E35" s="213"/>
      <c r="F35" s="214"/>
      <c r="G35" s="215">
        <f t="shared" si="0"/>
        <v>0</v>
      </c>
    </row>
    <row r="36" spans="1:7" ht="24" customHeight="1">
      <c r="A36" s="280"/>
      <c r="B36" s="326" t="str">
        <f>+'[8]APU '!$C$9071</f>
        <v>310-(1) E</v>
      </c>
      <c r="C36" s="211" t="str">
        <f>+'[8]APU '!$C$9072</f>
        <v>Escombrera (Disposición Final y Tratamiento Paisajístico de Zonas de Depósito)</v>
      </c>
      <c r="D36" s="212" t="str">
        <f>+'[8]APU '!$C$9073</f>
        <v>m3</v>
      </c>
      <c r="E36" s="213"/>
      <c r="F36" s="214"/>
      <c r="G36" s="215">
        <f t="shared" si="0"/>
        <v>0</v>
      </c>
    </row>
    <row r="37" spans="1:7" ht="34.5">
      <c r="A37" s="280"/>
      <c r="B37" s="326" t="str">
        <f>+'[8]APU '!$C$9147</f>
        <v>309-2(2)</v>
      </c>
      <c r="C37" s="211" t="s">
        <v>413</v>
      </c>
      <c r="D37" s="212" t="str">
        <f>+'[8]APU '!$C$9149</f>
        <v>m3-km</v>
      </c>
      <c r="E37" s="213">
        <f>+E17*5</f>
        <v>4250</v>
      </c>
      <c r="F37" s="343"/>
      <c r="G37" s="215">
        <f t="shared" si="0"/>
        <v>0</v>
      </c>
    </row>
    <row r="38" spans="1:7" s="287" customFormat="1" ht="9.75" customHeight="1" thickBot="1">
      <c r="A38" s="282"/>
      <c r="B38" s="283"/>
      <c r="C38" s="284"/>
      <c r="D38" s="285"/>
      <c r="E38" s="286"/>
      <c r="F38" s="399"/>
      <c r="G38" s="249">
        <v>0</v>
      </c>
    </row>
    <row r="39" spans="1:7" ht="19.5" thickBot="1">
      <c r="A39" s="288"/>
      <c r="B39" s="262"/>
      <c r="C39" s="272"/>
      <c r="D39" s="273"/>
      <c r="E39" s="197"/>
      <c r="F39" s="289" t="s">
        <v>104</v>
      </c>
      <c r="G39" s="392"/>
    </row>
    <row r="40" spans="1:7" ht="17.25">
      <c r="A40" s="262"/>
      <c r="B40" s="290"/>
      <c r="C40" s="291"/>
      <c r="D40" s="291"/>
      <c r="E40" s="291"/>
      <c r="F40" s="292"/>
      <c r="G40" s="292"/>
    </row>
    <row r="41" spans="1:7" ht="9" customHeight="1">
      <c r="A41" s="262"/>
      <c r="B41" s="291"/>
      <c r="C41" s="291"/>
      <c r="D41" s="291"/>
      <c r="E41" s="291"/>
      <c r="F41" s="292"/>
      <c r="G41" s="292"/>
    </row>
    <row r="42" spans="1:7" ht="17.25" customHeight="1">
      <c r="A42" s="262"/>
      <c r="B42" s="450"/>
      <c r="C42" s="450"/>
      <c r="D42" s="450"/>
      <c r="E42" s="450"/>
      <c r="F42" s="450"/>
      <c r="G42" s="450"/>
    </row>
    <row r="43" spans="1:7" ht="17.25">
      <c r="A43" s="262"/>
      <c r="B43" s="262"/>
      <c r="C43" s="293"/>
      <c r="D43" s="294"/>
      <c r="E43" s="206"/>
      <c r="F43" s="206"/>
      <c r="G43" s="295"/>
    </row>
    <row r="44" spans="1:7" ht="17.25">
      <c r="A44" s="262"/>
      <c r="B44" s="262"/>
      <c r="D44" s="273"/>
      <c r="E44" s="169"/>
      <c r="F44" s="169"/>
      <c r="G44" s="207"/>
    </row>
    <row r="45" spans="1:7" ht="17.25">
      <c r="A45" s="262"/>
      <c r="B45" s="262"/>
      <c r="C45" s="272"/>
      <c r="D45" s="273"/>
      <c r="E45" s="169"/>
      <c r="F45" s="169"/>
      <c r="G45" s="207"/>
    </row>
    <row r="46" spans="1:7" ht="17.25">
      <c r="A46" s="262"/>
      <c r="B46" s="262"/>
      <c r="D46" s="273"/>
      <c r="E46" s="169"/>
      <c r="F46" s="169"/>
      <c r="G46" s="207"/>
    </row>
    <row r="49" ht="17.25">
      <c r="C49" s="272"/>
    </row>
    <row r="50" spans="3:6" ht="17.25">
      <c r="C50" s="273"/>
      <c r="D50" s="451"/>
      <c r="E50" s="451"/>
      <c r="F50" s="451"/>
    </row>
    <row r="51" spans="3:6" ht="17.25">
      <c r="C51" s="263"/>
      <c r="D51" s="452"/>
      <c r="E51" s="452"/>
      <c r="F51" s="452"/>
    </row>
    <row r="52" spans="3:6" ht="17.25">
      <c r="C52" s="263"/>
      <c r="D52" s="452"/>
      <c r="E52" s="452"/>
      <c r="F52" s="452"/>
    </row>
    <row r="54" ht="17.25" customHeight="1">
      <c r="G54" s="295"/>
    </row>
  </sheetData>
  <sheetProtection/>
  <mergeCells count="9">
    <mergeCell ref="D50:F50"/>
    <mergeCell ref="D51:F51"/>
    <mergeCell ref="D52:F52"/>
    <mergeCell ref="B1:G1"/>
    <mergeCell ref="C3:G3"/>
    <mergeCell ref="C4:G4"/>
    <mergeCell ref="A8:B8"/>
    <mergeCell ref="B10:G11"/>
    <mergeCell ref="B42:G42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7" r:id="rId3"/>
  <headerFooter alignWithMargins="0">
    <oddHeader>&amp;R&amp;G</oddHeader>
    <oddFooter>&amp;C&amp;G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56"/>
  <sheetViews>
    <sheetView showGridLines="0" showZeros="0" view="pageBreakPreview" zoomScale="60" zoomScaleNormal="80" zoomScalePageLayoutView="0" workbookViewId="0" topLeftCell="A1">
      <selection activeCell="C7" sqref="C7"/>
    </sheetView>
  </sheetViews>
  <sheetFormatPr defaultColWidth="11.421875" defaultRowHeight="15"/>
  <cols>
    <col min="1" max="1" width="11.00390625" style="157" customWidth="1"/>
    <col min="2" max="2" width="18.7109375" style="157" customWidth="1"/>
    <col min="3" max="3" width="81.28125" style="157" customWidth="1"/>
    <col min="4" max="4" width="10.140625" style="157" customWidth="1"/>
    <col min="5" max="5" width="21.140625" style="157" customWidth="1"/>
    <col min="6" max="6" width="28.421875" style="157" customWidth="1"/>
    <col min="7" max="7" width="22.421875" style="157" customWidth="1"/>
    <col min="8" max="9" width="11.421875" style="157" customWidth="1"/>
    <col min="10" max="16384" width="11.421875" style="157" customWidth="1"/>
  </cols>
  <sheetData>
    <row r="1" spans="1:7" ht="34.5">
      <c r="A1" s="156"/>
      <c r="B1" s="432"/>
      <c r="C1" s="430"/>
      <c r="D1" s="430"/>
      <c r="E1" s="430"/>
      <c r="F1" s="430"/>
      <c r="G1" s="430"/>
    </row>
    <row r="2" spans="1:7" ht="39" customHeight="1">
      <c r="A2" s="158"/>
      <c r="B2" s="159"/>
      <c r="C2" s="160">
        <v>0</v>
      </c>
      <c r="D2" s="161"/>
      <c r="E2" s="162"/>
      <c r="F2" s="162"/>
      <c r="G2" s="162"/>
    </row>
    <row r="3" spans="1:7" ht="40.5" customHeight="1">
      <c r="A3" s="158"/>
      <c r="B3" s="159" t="s">
        <v>78</v>
      </c>
      <c r="C3" s="433" t="s">
        <v>366</v>
      </c>
      <c r="D3" s="434"/>
      <c r="E3" s="434"/>
      <c r="F3" s="434"/>
      <c r="G3" s="434"/>
    </row>
    <row r="4" spans="1:7" ht="17.25">
      <c r="A4" s="158"/>
      <c r="B4" s="159" t="s">
        <v>148</v>
      </c>
      <c r="C4" s="435" t="s">
        <v>149</v>
      </c>
      <c r="D4" s="436"/>
      <c r="E4" s="436"/>
      <c r="F4" s="436"/>
      <c r="G4" s="436"/>
    </row>
    <row r="5" spans="1:7" ht="17.25">
      <c r="A5" s="158"/>
      <c r="B5" s="159" t="s">
        <v>150</v>
      </c>
      <c r="C5" s="160" t="s">
        <v>367</v>
      </c>
      <c r="D5" s="161"/>
      <c r="E5" s="162"/>
      <c r="F5" s="162"/>
      <c r="G5" s="162"/>
    </row>
    <row r="6" spans="1:7" ht="16.5" customHeight="1" hidden="1">
      <c r="A6" s="158"/>
      <c r="B6" s="159" t="s">
        <v>152</v>
      </c>
      <c r="C6" s="160"/>
      <c r="D6" s="161"/>
      <c r="E6" s="162"/>
      <c r="F6" s="162"/>
      <c r="G6" s="258"/>
    </row>
    <row r="7" spans="1:7" ht="17.25" customHeight="1">
      <c r="A7" s="158"/>
      <c r="B7" s="159" t="s">
        <v>85</v>
      </c>
      <c r="C7" s="163"/>
      <c r="D7" s="161"/>
      <c r="E7" s="162"/>
      <c r="F7" s="162"/>
      <c r="G7" s="162"/>
    </row>
    <row r="8" spans="1:7" s="164" customFormat="1" ht="18" customHeight="1" hidden="1">
      <c r="A8" s="437" t="s">
        <v>153</v>
      </c>
      <c r="B8" s="437"/>
      <c r="C8" s="160"/>
      <c r="D8" s="256"/>
      <c r="E8" s="256"/>
      <c r="F8" s="256"/>
      <c r="G8" s="256"/>
    </row>
    <row r="9" spans="1:7" s="164" customFormat="1" ht="16.5" customHeight="1">
      <c r="A9" s="257"/>
      <c r="B9" s="257"/>
      <c r="C9" s="160"/>
      <c r="D9" s="256"/>
      <c r="E9" s="256"/>
      <c r="F9" s="256"/>
      <c r="G9" s="256"/>
    </row>
    <row r="10" spans="1:7" s="164" customFormat="1" ht="13.5" customHeight="1">
      <c r="A10" s="165"/>
      <c r="B10" s="438" t="s">
        <v>154</v>
      </c>
      <c r="C10" s="438"/>
      <c r="D10" s="438"/>
      <c r="E10" s="438"/>
      <c r="F10" s="438"/>
      <c r="G10" s="438"/>
    </row>
    <row r="11" spans="1:7" s="164" customFormat="1" ht="12" customHeight="1">
      <c r="A11" s="165"/>
      <c r="B11" s="438"/>
      <c r="C11" s="438"/>
      <c r="D11" s="438"/>
      <c r="E11" s="438"/>
      <c r="F11" s="438"/>
      <c r="G11" s="438"/>
    </row>
    <row r="12" spans="1:7" ht="4.5" customHeight="1">
      <c r="A12" s="156"/>
      <c r="B12" s="166"/>
      <c r="C12" s="167"/>
      <c r="D12" s="168"/>
      <c r="E12" s="169"/>
      <c r="F12" s="169"/>
      <c r="G12" s="169"/>
    </row>
    <row r="13" spans="1:7" ht="16.5">
      <c r="A13" s="156"/>
      <c r="B13" s="170" t="s">
        <v>88</v>
      </c>
      <c r="C13" s="170"/>
      <c r="D13" s="170"/>
      <c r="E13" s="171"/>
      <c r="F13" s="171"/>
      <c r="G13" s="171"/>
    </row>
    <row r="14" spans="1:7" ht="23.25" customHeight="1" thickBot="1">
      <c r="A14" s="172" t="s">
        <v>89</v>
      </c>
      <c r="B14" s="173" t="s">
        <v>1</v>
      </c>
      <c r="C14" s="173" t="s">
        <v>90</v>
      </c>
      <c r="D14" s="173" t="s">
        <v>2</v>
      </c>
      <c r="E14" s="174" t="s">
        <v>3</v>
      </c>
      <c r="F14" s="174" t="s">
        <v>91</v>
      </c>
      <c r="G14" s="175" t="s">
        <v>92</v>
      </c>
    </row>
    <row r="15" spans="1:7" ht="18.75">
      <c r="A15" s="176"/>
      <c r="B15" s="177"/>
      <c r="C15" s="178" t="s">
        <v>208</v>
      </c>
      <c r="D15" s="179"/>
      <c r="E15" s="180"/>
      <c r="F15" s="180"/>
      <c r="G15" s="181"/>
    </row>
    <row r="16" spans="1:7" ht="17.25">
      <c r="A16" s="176"/>
      <c r="B16" s="326" t="str">
        <f>+'[8]APU '!$C$2731</f>
        <v>301-3 (1)</v>
      </c>
      <c r="C16" s="211" t="str">
        <f>+'[8]APU '!$C$2732</f>
        <v>Remoción de hormigón en losas</v>
      </c>
      <c r="D16" s="212" t="str">
        <f>+'[8]APU '!$C$2733</f>
        <v>m3</v>
      </c>
      <c r="E16" s="213">
        <v>40</v>
      </c>
      <c r="F16" s="381"/>
      <c r="G16" s="215">
        <f>+ROUND(E16*F16,2)</f>
        <v>0</v>
      </c>
    </row>
    <row r="17" spans="1:7" ht="17.25">
      <c r="A17" s="176"/>
      <c r="B17" s="326" t="str">
        <f>+'[8]APU '!$C$84</f>
        <v>303-2 (1)</v>
      </c>
      <c r="C17" s="211" t="str">
        <f>+'[8]APU '!$C$85</f>
        <v>Excavación sin clasificación</v>
      </c>
      <c r="D17" s="212" t="str">
        <f>+'[8]APU '!$C$86</f>
        <v>m3</v>
      </c>
      <c r="E17" s="213">
        <v>1400</v>
      </c>
      <c r="F17" s="343"/>
      <c r="G17" s="215">
        <f aca="true" t="shared" si="0" ref="G17:G39">+ROUND(E17*F17,2)</f>
        <v>0</v>
      </c>
    </row>
    <row r="18" spans="1:7" ht="17.25">
      <c r="A18" s="176"/>
      <c r="B18" s="326" t="str">
        <f>+'[8]APU '!$C$1672</f>
        <v>511-1 (1)a</v>
      </c>
      <c r="C18" s="211" t="str">
        <f>+'[8]APU '!$C$1673</f>
        <v>Escollera de Piedra Seleccionada (100-150)cm</v>
      </c>
      <c r="D18" s="212" t="str">
        <f>+'[8]APU '!$C$1674</f>
        <v>m3</v>
      </c>
      <c r="E18" s="213">
        <v>400</v>
      </c>
      <c r="F18" s="343"/>
      <c r="G18" s="215">
        <f t="shared" si="0"/>
        <v>0</v>
      </c>
    </row>
    <row r="19" spans="1:7" ht="34.5">
      <c r="A19" s="176"/>
      <c r="B19" s="326" t="str">
        <f>+'[8]APU '!$C$1748</f>
        <v>309-6(8)E</v>
      </c>
      <c r="C19" s="211" t="s">
        <v>372</v>
      </c>
      <c r="D19" s="212" t="str">
        <f>+'[8]APU '!$C$1750</f>
        <v>m3-km</v>
      </c>
      <c r="E19" s="213">
        <f>+E18*117</f>
        <v>46800</v>
      </c>
      <c r="F19" s="343"/>
      <c r="G19" s="215">
        <f t="shared" si="0"/>
        <v>0</v>
      </c>
    </row>
    <row r="20" spans="1:7" ht="17.25">
      <c r="A20" s="176"/>
      <c r="B20" s="326" t="str">
        <f>+'[8]APU '!$C$992</f>
        <v>402-4 (1)</v>
      </c>
      <c r="C20" s="211" t="str">
        <f>+'[8]APU '!$C$993</f>
        <v>Estabilización con material Pétreo (Pedraplen (Piedra bola 25-30cm))</v>
      </c>
      <c r="D20" s="212" t="str">
        <f>+'[8]APU '!$C$994</f>
        <v>m3</v>
      </c>
      <c r="E20" s="213">
        <v>100</v>
      </c>
      <c r="F20" s="343"/>
      <c r="G20" s="215">
        <f t="shared" si="0"/>
        <v>0</v>
      </c>
    </row>
    <row r="21" spans="1:7" ht="34.5">
      <c r="A21" s="176"/>
      <c r="B21" s="326" t="str">
        <f>+'[8]APU '!$C$1068</f>
        <v>309-6(5)E</v>
      </c>
      <c r="C21" s="211" t="s">
        <v>210</v>
      </c>
      <c r="D21" s="212" t="str">
        <f>+'[8]APU '!$C$1070</f>
        <v>m3-km</v>
      </c>
      <c r="E21" s="213">
        <f>+E20*117</f>
        <v>11700</v>
      </c>
      <c r="F21" s="343"/>
      <c r="G21" s="215">
        <f t="shared" si="0"/>
        <v>0</v>
      </c>
    </row>
    <row r="22" spans="1:7" ht="17.25">
      <c r="A22" s="176"/>
      <c r="B22" s="326" t="str">
        <f>+'[8]APU '!$C$7784</f>
        <v>402-7 (2)</v>
      </c>
      <c r="C22" s="211" t="str">
        <f>+'[8]APU '!$C$7785</f>
        <v>Geotextil (separador), 2000 NT</v>
      </c>
      <c r="D22" s="212" t="s">
        <v>28</v>
      </c>
      <c r="E22" s="213">
        <v>1020</v>
      </c>
      <c r="F22" s="343"/>
      <c r="G22" s="215">
        <f t="shared" si="0"/>
        <v>0</v>
      </c>
    </row>
    <row r="23" spans="1:7" ht="17.25">
      <c r="A23" s="176"/>
      <c r="B23" s="326" t="str">
        <f>+'[8]APU '!$C$539</f>
        <v>304-1 (2)</v>
      </c>
      <c r="C23" s="211" t="str">
        <f>+'[8]APU '!$C$540</f>
        <v>Material de préstamo importado</v>
      </c>
      <c r="D23" s="212" t="s">
        <v>6</v>
      </c>
      <c r="E23" s="213">
        <v>1140</v>
      </c>
      <c r="F23" s="343"/>
      <c r="G23" s="215">
        <f t="shared" si="0"/>
        <v>0</v>
      </c>
    </row>
    <row r="24" spans="1:7" ht="34.5">
      <c r="A24" s="176"/>
      <c r="B24" s="210" t="str">
        <f>+'[8]APU '!$C$614</f>
        <v>309-4(2)</v>
      </c>
      <c r="C24" s="211" t="s">
        <v>211</v>
      </c>
      <c r="D24" s="212" t="s">
        <v>62</v>
      </c>
      <c r="E24" s="213">
        <f>+E23*9</f>
        <v>10260</v>
      </c>
      <c r="F24" s="343"/>
      <c r="G24" s="215">
        <f t="shared" si="0"/>
        <v>0</v>
      </c>
    </row>
    <row r="25" spans="1:7" ht="17.25">
      <c r="A25" s="176"/>
      <c r="B25" s="326" t="str">
        <f>+'[8]APU '!$C$766</f>
        <v>402-2 (1)</v>
      </c>
      <c r="C25" s="211" t="str">
        <f>+'[8]APU '!$C$767</f>
        <v>Mejoramiento de la subrasante con suelo seleccionado</v>
      </c>
      <c r="D25" s="212" t="str">
        <f>+'[8]APU '!$C$768</f>
        <v>m3</v>
      </c>
      <c r="E25" s="213">
        <v>95</v>
      </c>
      <c r="F25" s="343"/>
      <c r="G25" s="215">
        <f t="shared" si="0"/>
        <v>0</v>
      </c>
    </row>
    <row r="26" spans="1:7" ht="17.25">
      <c r="A26" s="176"/>
      <c r="B26" s="326" t="str">
        <f>+'[8]APU '!$C$841</f>
        <v>403-1 a</v>
      </c>
      <c r="C26" s="211" t="str">
        <f>+'[8]APU '!$C$842</f>
        <v>Sub-base Clase 1</v>
      </c>
      <c r="D26" s="212" t="str">
        <f>+'[8]APU '!$C$843</f>
        <v>m3</v>
      </c>
      <c r="E26" s="213">
        <v>60</v>
      </c>
      <c r="F26" s="343"/>
      <c r="G26" s="215">
        <f t="shared" si="0"/>
        <v>0</v>
      </c>
    </row>
    <row r="27" spans="1:7" ht="17.25">
      <c r="A27" s="176"/>
      <c r="B27" s="326" t="str">
        <f>+'[8]APU '!$C$917</f>
        <v>404-1 a</v>
      </c>
      <c r="C27" s="211" t="str">
        <f>+'[8]APU '!$C$918</f>
        <v>Base, Clase 1</v>
      </c>
      <c r="D27" s="212" t="str">
        <f>+'[8]APU '!$C$919</f>
        <v>m3</v>
      </c>
      <c r="E27" s="213">
        <v>50</v>
      </c>
      <c r="F27" s="343"/>
      <c r="G27" s="215">
        <f t="shared" si="0"/>
        <v>0</v>
      </c>
    </row>
    <row r="28" spans="1:7" ht="24" customHeight="1">
      <c r="A28" s="176"/>
      <c r="B28" s="210" t="str">
        <f>+'[8]APU '!$C$1068</f>
        <v>309-6(5)E</v>
      </c>
      <c r="C28" s="211" t="s">
        <v>410</v>
      </c>
      <c r="D28" s="212" t="str">
        <f>+'[8]APU '!$C$1070</f>
        <v>m3-km</v>
      </c>
      <c r="E28" s="213">
        <f>+E25*117</f>
        <v>11115</v>
      </c>
      <c r="F28" s="343"/>
      <c r="G28" s="215">
        <f t="shared" si="0"/>
        <v>0</v>
      </c>
    </row>
    <row r="29" spans="1:7" ht="24" customHeight="1">
      <c r="A29" s="176"/>
      <c r="B29" s="210" t="str">
        <f>+'[8]APU '!$C$1143</f>
        <v>309-6(5)E</v>
      </c>
      <c r="C29" s="211" t="s">
        <v>411</v>
      </c>
      <c r="D29" s="212" t="str">
        <f>+'[8]APU '!$C$1145</f>
        <v>m3-km</v>
      </c>
      <c r="E29" s="213">
        <f>+E26*117</f>
        <v>7020</v>
      </c>
      <c r="F29" s="343"/>
      <c r="G29" s="215">
        <f t="shared" si="0"/>
        <v>0</v>
      </c>
    </row>
    <row r="30" spans="1:7" ht="24" customHeight="1">
      <c r="A30" s="176"/>
      <c r="B30" s="210" t="str">
        <f>+'[8]APU '!$C$1218</f>
        <v>309-6(5)E</v>
      </c>
      <c r="C30" s="211" t="s">
        <v>412</v>
      </c>
      <c r="D30" s="212" t="str">
        <f>+'[8]APU '!$C$1220</f>
        <v>m3-km</v>
      </c>
      <c r="E30" s="213">
        <f>+E27*117</f>
        <v>5850</v>
      </c>
      <c r="F30" s="343"/>
      <c r="G30" s="215">
        <f t="shared" si="0"/>
        <v>0</v>
      </c>
    </row>
    <row r="31" spans="1:7" ht="34.5">
      <c r="A31" s="176"/>
      <c r="B31" s="326" t="str">
        <f>+'[8]APU '!$C$3185</f>
        <v>405-8 (1)</v>
      </c>
      <c r="C31" s="211" t="str">
        <f>+'[8]APU '!$C$3186</f>
        <v>Pavimento de hormigón de cemento Portland, 4.5Mpa. (Planta)  (Manual) Incl. Curador superficial y acabado</v>
      </c>
      <c r="D31" s="212" t="str">
        <f>+'[8]APU '!$C$3187</f>
        <v>m3</v>
      </c>
      <c r="E31" s="213">
        <v>40</v>
      </c>
      <c r="F31" s="343"/>
      <c r="G31" s="215">
        <f t="shared" si="0"/>
        <v>0</v>
      </c>
    </row>
    <row r="32" spans="1:7" ht="34.5">
      <c r="A32" s="176"/>
      <c r="B32" s="326" t="str">
        <f>+'[8]APU '!$C$3260</f>
        <v>309-6(4)E</v>
      </c>
      <c r="C32" s="211" t="s">
        <v>204</v>
      </c>
      <c r="D32" s="212" t="str">
        <f>+'[8]APU '!$C$3262</f>
        <v>m3-km</v>
      </c>
      <c r="E32" s="213"/>
      <c r="F32" s="214"/>
      <c r="G32" s="215">
        <f t="shared" si="0"/>
        <v>0</v>
      </c>
    </row>
    <row r="33" spans="1:7" ht="34.5">
      <c r="A33" s="176"/>
      <c r="B33" s="326" t="str">
        <f>+'[8]APU '!$C$3336</f>
        <v>405-8 (2)</v>
      </c>
      <c r="C33" s="211" t="str">
        <f>+'[8]APU '!$C$3337</f>
        <v>Acero de refuerzo en barras (pasadores acero liso D = 32 mm; corrugado, fy = 4200 kg/cm2)</v>
      </c>
      <c r="D33" s="212" t="str">
        <f>+'[8]APU '!$C$3338</f>
        <v>Kg</v>
      </c>
      <c r="E33" s="213">
        <v>520</v>
      </c>
      <c r="F33" s="343"/>
      <c r="G33" s="215">
        <f t="shared" si="0"/>
        <v>0</v>
      </c>
    </row>
    <row r="34" spans="1:7" ht="17.25">
      <c r="A34" s="176"/>
      <c r="B34" s="326" t="str">
        <f>+'[8]APU '!$C$3486</f>
        <v>405-8 (4)E</v>
      </c>
      <c r="C34" s="211" t="str">
        <f>+'[8]APU '!$C$3487</f>
        <v>Juntas simuladas (4 X 4.5), Longitudinales y transversales (Corte y sello)</v>
      </c>
      <c r="D34" s="212" t="str">
        <f>+'[8]APU '!$C$3488</f>
        <v>m</v>
      </c>
      <c r="E34" s="213">
        <v>150</v>
      </c>
      <c r="F34" s="343"/>
      <c r="G34" s="215">
        <f t="shared" si="0"/>
        <v>0</v>
      </c>
    </row>
    <row r="35" spans="1:7" ht="34.5">
      <c r="A35" s="176"/>
      <c r="B35" s="326" t="str">
        <f>+'[8]APU '!$C$7483</f>
        <v>511-1 (4)d</v>
      </c>
      <c r="C35" s="211" t="str">
        <f>+'[8]APU '!$C$7484</f>
        <v>Revestimiento de Hormigón Simple, f'c=210 kg/cm2 (Bordillos Cunetas, parterre  y canales)</v>
      </c>
      <c r="D35" s="212" t="str">
        <f>+'[8]APU '!$C$7485</f>
        <v>m3</v>
      </c>
      <c r="E35" s="213">
        <v>15</v>
      </c>
      <c r="F35" s="343"/>
      <c r="G35" s="215">
        <f t="shared" si="0"/>
        <v>0</v>
      </c>
    </row>
    <row r="36" spans="1:7" ht="34.5">
      <c r="A36" s="176"/>
      <c r="B36" s="326" t="str">
        <f>+'[8]APU '!$C$8165</f>
        <v>508 - (2) a</v>
      </c>
      <c r="C36" s="211" t="str">
        <f>+'[8]APU '!$C$8166</f>
        <v>Mampostería de piedra molón (Enrocado  (Hormigón Simple 40% + Piedra enrocado 60%)</v>
      </c>
      <c r="D36" s="212" t="str">
        <f>+'[8]APU '!$C$8167</f>
        <v>m3</v>
      </c>
      <c r="E36" s="213">
        <v>120</v>
      </c>
      <c r="F36" s="343"/>
      <c r="G36" s="215">
        <f t="shared" si="0"/>
        <v>0</v>
      </c>
    </row>
    <row r="37" spans="1:7" ht="17.25">
      <c r="A37" s="176"/>
      <c r="B37" s="326" t="str">
        <f>+'[8]APU '!$C$8240</f>
        <v>309-6(5)E</v>
      </c>
      <c r="C37" s="211" t="s">
        <v>212</v>
      </c>
      <c r="D37" s="212" t="str">
        <f>+'[8]APU '!$C$8242</f>
        <v>m3-km</v>
      </c>
      <c r="E37" s="213"/>
      <c r="F37" s="214"/>
      <c r="G37" s="215">
        <f t="shared" si="0"/>
        <v>0</v>
      </c>
    </row>
    <row r="38" spans="1:7" ht="39" customHeight="1">
      <c r="A38" s="176"/>
      <c r="B38" s="326" t="str">
        <f>+'[8]APU '!$C$9071</f>
        <v>310-(1) E</v>
      </c>
      <c r="C38" s="211" t="str">
        <f>+'[8]APU '!$C$9072</f>
        <v>Escombrera (Disposición Final y Tratamiento Paisajístico de Zonas de Depósito)</v>
      </c>
      <c r="D38" s="212" t="str">
        <f>+'[8]APU '!$C$9073</f>
        <v>m3</v>
      </c>
      <c r="E38" s="213"/>
      <c r="F38" s="214"/>
      <c r="G38" s="215">
        <f t="shared" si="0"/>
        <v>0</v>
      </c>
    </row>
    <row r="39" spans="1:7" ht="34.5">
      <c r="A39" s="176"/>
      <c r="B39" s="326" t="str">
        <f>+'[8]APU '!$C$9147</f>
        <v>309-2(2)</v>
      </c>
      <c r="C39" s="211" t="s">
        <v>402</v>
      </c>
      <c r="D39" s="212" t="str">
        <f>+'[8]APU '!$C$9149</f>
        <v>m3-km</v>
      </c>
      <c r="E39" s="213">
        <f>+E17*5</f>
        <v>7000</v>
      </c>
      <c r="F39" s="343"/>
      <c r="G39" s="215">
        <f t="shared" si="0"/>
        <v>0</v>
      </c>
    </row>
    <row r="40" spans="1:7" s="182" customFormat="1" ht="9.75" customHeight="1" thickBot="1">
      <c r="A40" s="259"/>
      <c r="B40" s="187"/>
      <c r="C40" s="188"/>
      <c r="D40" s="189"/>
      <c r="E40" s="190"/>
      <c r="F40" s="248"/>
      <c r="G40" s="249">
        <v>0</v>
      </c>
    </row>
    <row r="41" spans="1:7" ht="19.5" thickBot="1">
      <c r="A41" s="193"/>
      <c r="B41" s="194"/>
      <c r="C41" s="195"/>
      <c r="D41" s="196"/>
      <c r="E41" s="197"/>
      <c r="F41" s="255" t="s">
        <v>104</v>
      </c>
      <c r="G41" s="392"/>
    </row>
    <row r="42" spans="1:7" ht="20.25">
      <c r="A42" s="194"/>
      <c r="B42" s="201"/>
      <c r="C42" s="202"/>
      <c r="D42" s="202"/>
      <c r="E42" s="202"/>
      <c r="F42" s="203"/>
      <c r="G42" s="203"/>
    </row>
    <row r="43" spans="1:7" ht="9" customHeight="1">
      <c r="A43" s="194"/>
      <c r="B43" s="202"/>
      <c r="C43" s="202"/>
      <c r="D43" s="202"/>
      <c r="E43" s="202"/>
      <c r="F43" s="203"/>
      <c r="G43" s="203"/>
    </row>
    <row r="44" spans="1:7" ht="17.25" customHeight="1">
      <c r="A44" s="194"/>
      <c r="B44" s="439"/>
      <c r="C44" s="439"/>
      <c r="D44" s="439"/>
      <c r="E44" s="439"/>
      <c r="F44" s="439"/>
      <c r="G44" s="439"/>
    </row>
    <row r="45" spans="1:7" ht="17.25">
      <c r="A45" s="194"/>
      <c r="B45" s="194"/>
      <c r="C45" s="204"/>
      <c r="D45" s="205"/>
      <c r="E45" s="206"/>
      <c r="F45" s="206"/>
      <c r="G45" s="198"/>
    </row>
    <row r="46" spans="1:7" ht="17.25">
      <c r="A46" s="194"/>
      <c r="B46" s="194"/>
      <c r="D46" s="196"/>
      <c r="E46" s="169"/>
      <c r="F46" s="169"/>
      <c r="G46" s="207"/>
    </row>
    <row r="47" spans="1:7" ht="17.25">
      <c r="A47" s="194"/>
      <c r="B47" s="194"/>
      <c r="C47" s="195"/>
      <c r="D47" s="196"/>
      <c r="E47" s="169"/>
      <c r="F47" s="169"/>
      <c r="G47" s="208"/>
    </row>
    <row r="48" spans="1:7" ht="17.25">
      <c r="A48" s="194"/>
      <c r="B48" s="194"/>
      <c r="D48" s="196"/>
      <c r="E48" s="169"/>
      <c r="F48" s="169"/>
      <c r="G48" s="207"/>
    </row>
    <row r="51" ht="16.5">
      <c r="C51" s="195"/>
    </row>
    <row r="52" spans="3:6" ht="16.5">
      <c r="C52" s="196"/>
      <c r="D52" s="430"/>
      <c r="E52" s="430"/>
      <c r="F52" s="430"/>
    </row>
    <row r="53" spans="3:6" ht="16.5">
      <c r="C53" s="209"/>
      <c r="D53" s="431"/>
      <c r="E53" s="431"/>
      <c r="F53" s="431"/>
    </row>
    <row r="54" spans="3:6" ht="16.5">
      <c r="C54" s="209"/>
      <c r="D54" s="431"/>
      <c r="E54" s="431"/>
      <c r="F54" s="431"/>
    </row>
    <row r="56" ht="17.25" customHeight="1">
      <c r="G56" s="198"/>
    </row>
  </sheetData>
  <sheetProtection/>
  <mergeCells count="9">
    <mergeCell ref="B44:G44"/>
    <mergeCell ref="D52:F52"/>
    <mergeCell ref="D53:F53"/>
    <mergeCell ref="D54:F54"/>
    <mergeCell ref="B1:G1"/>
    <mergeCell ref="C3:G3"/>
    <mergeCell ref="C4:G4"/>
    <mergeCell ref="A8:B8"/>
    <mergeCell ref="B10:G1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45" r:id="rId3"/>
  <headerFooter alignWithMargins="0">
    <oddHeader>&amp;R&amp;G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Marconi Patricio Valle Yanchaliquin</cp:lastModifiedBy>
  <cp:lastPrinted>2019-07-17T14:13:28Z</cp:lastPrinted>
  <dcterms:created xsi:type="dcterms:W3CDTF">2017-08-15T20:07:38Z</dcterms:created>
  <dcterms:modified xsi:type="dcterms:W3CDTF">2020-04-16T01:25:50Z</dcterms:modified>
  <cp:category/>
  <cp:version/>
  <cp:contentType/>
  <cp:contentStatus/>
</cp:coreProperties>
</file>