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7065" tabRatio="1000" firstSheet="1" activeTab="1"/>
  </bookViews>
  <sheets>
    <sheet name="TI (BIBLIAN-BABARCOTE1)" sheetId="37" r:id="rId1"/>
    <sheet name="PC 1" sheetId="1" r:id="rId2"/>
    <sheet name="TIII(BARCOTEII-CAÑAR)" sheetId="38" r:id="rId3"/>
    <sheet name="PC2" sheetId="34" r:id="rId4"/>
    <sheet name="PC3" sheetId="36" r:id="rId5"/>
    <sheet name="TIV(CAÑAR-JUNCAL)" sheetId="39" r:id="rId6"/>
    <sheet name="PC 4" sheetId="35" r:id="rId7"/>
    <sheet name="ZHUD-COCHANCAY-EL TRIUNFO" sheetId="40" r:id="rId8"/>
    <sheet name="PC5" sheetId="41" r:id="rId9"/>
    <sheet name="PC6" sheetId="42" r:id="rId10"/>
    <sheet name="PC7" sheetId="43" r:id="rId11"/>
    <sheet name="PC8" sheetId="44" r:id="rId12"/>
    <sheet name="PC9" sheetId="46" r:id="rId13"/>
    <sheet name="PC10" sheetId="45" r:id="rId14"/>
    <sheet name="PC11" sheetId="47" r:id="rId15"/>
    <sheet name="RESUMEN PCs" sheetId="33" r:id="rId16"/>
  </sheets>
  <definedNames>
    <definedName name="_xlnm.Print_Area" localSheetId="1">'PC 1'!$B$1:$G$66</definedName>
    <definedName name="_xlnm.Print_Area" localSheetId="6">'PC 4'!$B$1:$G$61</definedName>
    <definedName name="_xlnm.Print_Area" localSheetId="3">'PC2'!$B$7:$G$54</definedName>
    <definedName name="_xlnm.Print_Area" localSheetId="4">'PC3'!$B$7:$G$186</definedName>
    <definedName name="_xlnm.Print_Area" localSheetId="8">'PC5'!$A$1:$K$33</definedName>
    <definedName name="_xlnm.Print_Area" localSheetId="11">'PC8'!$A$1:$J$37</definedName>
    <definedName name="_xlnm.Print_Area" localSheetId="12">'PC9'!$A$1:$N$43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20" i="1"/>
  <c r="G21" i="1"/>
  <c r="G22" i="1"/>
  <c r="G23" i="1"/>
  <c r="I29" i="36" l="1"/>
  <c r="I28" i="36"/>
  <c r="G17" i="47" l="1"/>
  <c r="G16" i="47"/>
  <c r="G15" i="47"/>
  <c r="G14" i="47"/>
  <c r="G13" i="47"/>
  <c r="E12" i="47"/>
  <c r="G12" i="47" s="1"/>
  <c r="G11" i="47"/>
  <c r="G10" i="47"/>
  <c r="G12" i="45"/>
  <c r="E41" i="42"/>
  <c r="G41" i="42" s="1"/>
  <c r="E42" i="42"/>
  <c r="G42" i="42" s="1"/>
  <c r="G14" i="41"/>
  <c r="G54" i="45"/>
  <c r="E53" i="45"/>
  <c r="G53" i="45" s="1"/>
  <c r="G52" i="45"/>
  <c r="E51" i="45"/>
  <c r="G51" i="45" s="1"/>
  <c r="G50" i="45"/>
  <c r="G49" i="45"/>
  <c r="G48" i="45"/>
  <c r="E47" i="45"/>
  <c r="E46" i="45"/>
  <c r="G45" i="45"/>
  <c r="E44" i="45"/>
  <c r="G44" i="45"/>
  <c r="G43" i="45"/>
  <c r="G42" i="45"/>
  <c r="G36" i="45"/>
  <c r="G35" i="45"/>
  <c r="G37" i="45" s="1"/>
  <c r="G31" i="45"/>
  <c r="E30" i="45"/>
  <c r="G30" i="45"/>
  <c r="G29" i="45"/>
  <c r="G28" i="45"/>
  <c r="G24" i="45"/>
  <c r="G23" i="45"/>
  <c r="G22" i="45"/>
  <c r="E21" i="45"/>
  <c r="G21" i="45"/>
  <c r="G20" i="45"/>
  <c r="G16" i="45"/>
  <c r="G15" i="45"/>
  <c r="E14" i="45"/>
  <c r="G13" i="45"/>
  <c r="G38" i="46"/>
  <c r="E37" i="46"/>
  <c r="G36" i="46"/>
  <c r="G35" i="46"/>
  <c r="G34" i="46"/>
  <c r="E33" i="46"/>
  <c r="G32" i="46"/>
  <c r="E31" i="46"/>
  <c r="G31" i="46" s="1"/>
  <c r="G30" i="46"/>
  <c r="G29" i="46"/>
  <c r="G26" i="46"/>
  <c r="G25" i="46"/>
  <c r="G24" i="46"/>
  <c r="G23" i="46"/>
  <c r="G20" i="46"/>
  <c r="E19" i="46"/>
  <c r="G19" i="46" s="1"/>
  <c r="G18" i="46"/>
  <c r="G17" i="46"/>
  <c r="G14" i="46"/>
  <c r="G13" i="46"/>
  <c r="G12" i="46"/>
  <c r="G11" i="46"/>
  <c r="G10" i="46"/>
  <c r="G9" i="46"/>
  <c r="H34" i="44"/>
  <c r="H33" i="44"/>
  <c r="H35" i="44" s="1"/>
  <c r="H30" i="44"/>
  <c r="F29" i="44"/>
  <c r="H29" i="44" s="1"/>
  <c r="H28" i="44"/>
  <c r="F27" i="44"/>
  <c r="H27" i="44" s="1"/>
  <c r="H26" i="44"/>
  <c r="H25" i="44"/>
  <c r="H24" i="44"/>
  <c r="F23" i="44"/>
  <c r="F22" i="44"/>
  <c r="H21" i="44"/>
  <c r="F20" i="44"/>
  <c r="H20" i="44" s="1"/>
  <c r="H19" i="44"/>
  <c r="H18" i="44"/>
  <c r="H15" i="44"/>
  <c r="H14" i="44"/>
  <c r="H13" i="44"/>
  <c r="H12" i="44"/>
  <c r="H11" i="44"/>
  <c r="F10" i="44"/>
  <c r="H10" i="44" s="1"/>
  <c r="H9" i="44"/>
  <c r="J28" i="43"/>
  <c r="H27" i="43"/>
  <c r="J26" i="43"/>
  <c r="H25" i="43"/>
  <c r="J25" i="43" s="1"/>
  <c r="J24" i="43"/>
  <c r="J23" i="43"/>
  <c r="J22" i="43"/>
  <c r="H21" i="43"/>
  <c r="J21" i="43" s="1"/>
  <c r="H20" i="43"/>
  <c r="J20" i="43"/>
  <c r="J19" i="43"/>
  <c r="H18" i="43"/>
  <c r="J18" i="43"/>
  <c r="J17" i="43"/>
  <c r="J16" i="43"/>
  <c r="J13" i="43"/>
  <c r="J12" i="43"/>
  <c r="J11" i="43"/>
  <c r="H10" i="43"/>
  <c r="J10" i="43" s="1"/>
  <c r="J9" i="43"/>
  <c r="G40" i="42"/>
  <c r="E39" i="42"/>
  <c r="G39" i="42" s="1"/>
  <c r="G38" i="42"/>
  <c r="G37" i="42"/>
  <c r="G36" i="42"/>
  <c r="E35" i="42"/>
  <c r="G35" i="42" s="1"/>
  <c r="E34" i="42"/>
  <c r="G33" i="42"/>
  <c r="E32" i="42"/>
  <c r="G32" i="42" s="1"/>
  <c r="G31" i="42"/>
  <c r="G30" i="42"/>
  <c r="G27" i="42"/>
  <c r="E26" i="42"/>
  <c r="G26" i="42"/>
  <c r="G25" i="42"/>
  <c r="G24" i="42"/>
  <c r="G20" i="42"/>
  <c r="G19" i="42"/>
  <c r="G18" i="42"/>
  <c r="E17" i="42"/>
  <c r="G17" i="42" s="1"/>
  <c r="G16" i="42"/>
  <c r="G13" i="42"/>
  <c r="G12" i="42"/>
  <c r="E11" i="42"/>
  <c r="G10" i="42"/>
  <c r="G9" i="42"/>
  <c r="G17" i="41"/>
  <c r="G18" i="41"/>
  <c r="G19" i="41"/>
  <c r="G20" i="41"/>
  <c r="G21" i="41"/>
  <c r="G22" i="41"/>
  <c r="G23" i="41"/>
  <c r="G24" i="41"/>
  <c r="G25" i="41"/>
  <c r="G26" i="41"/>
  <c r="G27" i="41"/>
  <c r="G28" i="41"/>
  <c r="G29" i="41"/>
  <c r="G10" i="41"/>
  <c r="G11" i="41"/>
  <c r="G12" i="41"/>
  <c r="G13" i="41"/>
  <c r="G9" i="41"/>
  <c r="G13" i="1"/>
  <c r="E14" i="1"/>
  <c r="G14" i="1" s="1"/>
  <c r="E15" i="1"/>
  <c r="G16" i="1"/>
  <c r="E20" i="1"/>
  <c r="G26" i="1"/>
  <c r="G27" i="1"/>
  <c r="E28" i="1"/>
  <c r="G28" i="1" s="1"/>
  <c r="G29" i="1"/>
  <c r="G32" i="1"/>
  <c r="G33" i="1"/>
  <c r="E34" i="1"/>
  <c r="E35" i="1" s="1"/>
  <c r="G35" i="1" s="1"/>
  <c r="G36" i="1"/>
  <c r="E37" i="1"/>
  <c r="G37" i="1" s="1"/>
  <c r="E38" i="1"/>
  <c r="G38" i="1"/>
  <c r="G39" i="1"/>
  <c r="G40" i="1"/>
  <c r="G41" i="1"/>
  <c r="E42" i="1"/>
  <c r="G42" i="1" s="1"/>
  <c r="G43" i="1"/>
  <c r="G44" i="1"/>
  <c r="G45" i="1"/>
  <c r="E46" i="1"/>
  <c r="G46" i="1" s="1"/>
  <c r="E47" i="1"/>
  <c r="G47" i="1" s="1"/>
  <c r="G50" i="1"/>
  <c r="G51" i="1"/>
  <c r="G61"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10" i="36"/>
  <c r="G11" i="36"/>
  <c r="G12" i="36"/>
  <c r="G13" i="36"/>
  <c r="G14" i="36"/>
  <c r="G15" i="36"/>
  <c r="G16" i="36"/>
  <c r="G17" i="36"/>
  <c r="G18" i="36"/>
  <c r="G19" i="36"/>
  <c r="G20" i="36"/>
  <c r="G21" i="36"/>
  <c r="G22" i="36"/>
  <c r="G23" i="36"/>
  <c r="G24" i="36"/>
  <c r="G25" i="36"/>
  <c r="G9" i="36"/>
  <c r="G34" i="1"/>
  <c r="G17" i="35"/>
  <c r="G16" i="35"/>
  <c r="F136" i="36"/>
  <c r="E37" i="34"/>
  <c r="E46" i="35"/>
  <c r="G46" i="35" s="1"/>
  <c r="E39" i="35"/>
  <c r="G39" i="35" s="1"/>
  <c r="E29" i="35"/>
  <c r="G29" i="35" s="1"/>
  <c r="E21" i="35"/>
  <c r="G21" i="35" s="1"/>
  <c r="E13" i="35"/>
  <c r="E25" i="34"/>
  <c r="E33" i="34"/>
  <c r="E19" i="34"/>
  <c r="G19" i="34"/>
  <c r="E10" i="34"/>
  <c r="E11" i="34" s="1"/>
  <c r="G11" i="34" s="1"/>
  <c r="G13" i="34"/>
  <c r="G12" i="34"/>
  <c r="G20" i="34"/>
  <c r="G17" i="34"/>
  <c r="G49" i="35"/>
  <c r="G48" i="35"/>
  <c r="G47" i="35"/>
  <c r="E44" i="35"/>
  <c r="G44" i="35" s="1"/>
  <c r="G43" i="35"/>
  <c r="E42" i="35"/>
  <c r="E41" i="35"/>
  <c r="G40" i="35"/>
  <c r="G38" i="35"/>
  <c r="G37" i="35"/>
  <c r="G34" i="35"/>
  <c r="G33" i="35"/>
  <c r="G35" i="35" s="1"/>
  <c r="G30" i="35"/>
  <c r="G28" i="35"/>
  <c r="G27" i="35"/>
  <c r="G24" i="35"/>
  <c r="G23" i="35"/>
  <c r="G22" i="35"/>
  <c r="G20" i="35"/>
  <c r="G13" i="35"/>
  <c r="G15" i="35"/>
  <c r="G14" i="35"/>
  <c r="G12" i="35"/>
  <c r="E28" i="34"/>
  <c r="E31" i="34"/>
  <c r="G14" i="34"/>
  <c r="E27" i="34"/>
  <c r="G18" i="34"/>
  <c r="G10" i="34"/>
  <c r="G25" i="45" l="1"/>
  <c r="G32" i="45"/>
  <c r="G41" i="35"/>
  <c r="G62" i="36"/>
  <c r="D11" i="33" s="1"/>
  <c r="G46" i="45"/>
  <c r="H22" i="44"/>
  <c r="G15" i="34"/>
  <c r="G28" i="42"/>
  <c r="J27" i="43"/>
  <c r="J29" i="43" s="1"/>
  <c r="J31" i="43" s="1"/>
  <c r="G33" i="46"/>
  <c r="G19" i="47"/>
  <c r="D23" i="33" s="1"/>
  <c r="G42" i="35"/>
  <c r="G45" i="35" s="1"/>
  <c r="G15" i="41"/>
  <c r="H23" i="44"/>
  <c r="H31" i="44" s="1"/>
  <c r="G38" i="34"/>
  <c r="G21" i="34"/>
  <c r="G52" i="1"/>
  <c r="G48" i="1"/>
  <c r="G30" i="1"/>
  <c r="G24" i="1"/>
  <c r="G15" i="1"/>
  <c r="G17" i="1" s="1"/>
  <c r="G30" i="41"/>
  <c r="G11" i="42"/>
  <c r="G14" i="42" s="1"/>
  <c r="G34" i="42"/>
  <c r="G44" i="42" s="1"/>
  <c r="G15" i="46"/>
  <c r="G21" i="46"/>
  <c r="G37" i="46"/>
  <c r="G14" i="45"/>
  <c r="G17" i="45" s="1"/>
  <c r="G47" i="45"/>
  <c r="G55" i="45" s="1"/>
  <c r="G18" i="35"/>
  <c r="G25" i="35"/>
  <c r="G31" i="35"/>
  <c r="G21" i="42"/>
  <c r="J14" i="43"/>
  <c r="H16" i="44"/>
  <c r="G27" i="46"/>
  <c r="B16" i="40" l="1"/>
  <c r="G37" i="44"/>
  <c r="D20" i="33" s="1"/>
  <c r="C11" i="38"/>
  <c r="F41" i="34"/>
  <c r="C10" i="38" s="1"/>
  <c r="D10" i="33" s="1"/>
  <c r="D12" i="33" s="1"/>
  <c r="G54" i="1"/>
  <c r="C10" i="37" s="1"/>
  <c r="D7" i="33" s="1"/>
  <c r="D8" i="33" s="1"/>
  <c r="G32" i="41"/>
  <c r="D17" i="33" s="1"/>
  <c r="G39" i="46"/>
  <c r="G50" i="35"/>
  <c r="G52" i="35" s="1"/>
  <c r="B10" i="39" s="1"/>
  <c r="F48" i="42"/>
  <c r="D18" i="33" s="1"/>
  <c r="B13" i="40"/>
  <c r="F57" i="45"/>
  <c r="B12" i="40"/>
  <c r="D19" i="33"/>
  <c r="G42" i="46"/>
  <c r="B10" i="40" l="1"/>
  <c r="C12" i="38"/>
  <c r="B11" i="40"/>
  <c r="D14" i="33"/>
  <c r="D15" i="33" s="1"/>
  <c r="B14" i="40"/>
  <c r="D21" i="33"/>
  <c r="D22" i="33"/>
  <c r="B15" i="40"/>
  <c r="B17" i="40" l="1"/>
  <c r="D24" i="33"/>
  <c r="D25" i="33" s="1"/>
  <c r="D29" i="33" s="1"/>
</calcChain>
</file>

<file path=xl/sharedStrings.xml><?xml version="1.0" encoding="utf-8"?>
<sst xmlns="http://schemas.openxmlformats.org/spreadsheetml/2006/main" count="1128" uniqueCount="293">
  <si>
    <t>PC1</t>
  </si>
  <si>
    <t>DOLARES</t>
  </si>
  <si>
    <t>PRESUPUESTO REFERENCIAL DE PUNTOS CRÌTICOS</t>
  </si>
  <si>
    <t>PROYECTO:</t>
  </si>
  <si>
    <t>MANTENIMIENTO POR RESULTADOS DE LA RED ESTATAL DE LA PROVINCIA DEL CAÑAR</t>
  </si>
  <si>
    <t>UBICACIÓN:</t>
  </si>
  <si>
    <t>ABSCISA  4+400.00, TRAMO I BIBLIAN-BARBACOTE I</t>
  </si>
  <si>
    <t>LONGITUD:</t>
  </si>
  <si>
    <t>400 metros</t>
  </si>
  <si>
    <t>COORDENADAS:</t>
  </si>
  <si>
    <t>UTM: 9704993N, 733275E</t>
  </si>
  <si>
    <t>PROVINCIA:</t>
  </si>
  <si>
    <t>Cañar</t>
  </si>
  <si>
    <t>COORDENADAS</t>
  </si>
  <si>
    <t>DATOS DE AFECCIONES</t>
  </si>
  <si>
    <t>PROBLEMAS PRESENTADOS EN EL SITIO CRÍTICO</t>
  </si>
  <si>
    <t>DIAGNÓSTICO PRELIMINAR</t>
  </si>
  <si>
    <t>ACCIONES</t>
  </si>
  <si>
    <t>9701126S,734466w</t>
  </si>
  <si>
    <t>Fisuras en la vía y rotura de algunas losas de la calzada, existe falla en la estructura del Hormigón por flujo de finos de la estructura a causa del agua en la parte interna de la estructura.</t>
  </si>
  <si>
    <t>Fisuras de esquina y de bloque en las losas de la calzada</t>
  </si>
  <si>
    <t>Posible fuga  de agua de un tanque de reserva de díametro de 2m  ubicado a unos 20m mas arriba del problema.</t>
  </si>
  <si>
    <t xml:space="preserve">Es necesario captar agua mediante un subdren al costado de la vía a fin de que no sature el terraplén y la estructura de la vía. </t>
  </si>
  <si>
    <t>Nro.</t>
  </si>
  <si>
    <t>Especificacion</t>
  </si>
  <si>
    <t>DESCRIPCION</t>
  </si>
  <si>
    <t>UNIDAD</t>
  </si>
  <si>
    <t>CANTIDAD</t>
  </si>
  <si>
    <t>P. UNITARIO</t>
  </si>
  <si>
    <t>P. TOTAL</t>
  </si>
  <si>
    <t xml:space="preserve">Estabilizar el talud. </t>
  </si>
  <si>
    <t>303-2(2)</t>
  </si>
  <si>
    <t>Excavación en suelo</t>
  </si>
  <si>
    <t>m3.</t>
  </si>
  <si>
    <t>309-2(2)</t>
  </si>
  <si>
    <t>Transporte de material de excavación (transporte libre 500 m)</t>
  </si>
  <si>
    <t>m3/Km</t>
  </si>
  <si>
    <t>307-3(1)</t>
  </si>
  <si>
    <t>Excavación para cunetas y encauzamientos</t>
  </si>
  <si>
    <t>503 (3)a</t>
  </si>
  <si>
    <t>Hormigón estructural de cemento Portland, Clase C (f´c = 175 Kg/cm2, cunetas, cuneton, etc.)</t>
  </si>
  <si>
    <t>CONSTRUCCIÓN  DEL DREN</t>
  </si>
  <si>
    <t>307-2(1)</t>
  </si>
  <si>
    <t>Excavación y relleno para estructuras (subdren)</t>
  </si>
  <si>
    <t>606-1(1b)a</t>
  </si>
  <si>
    <t>Geotextil para subdren 1600NT</t>
  </si>
  <si>
    <t>m2</t>
  </si>
  <si>
    <t>606-1(2)</t>
  </si>
  <si>
    <t>*Material Filtrante clasto redondeado de 4¨ a  6¨</t>
  </si>
  <si>
    <t>m3</t>
  </si>
  <si>
    <t>606-2(1)</t>
  </si>
  <si>
    <t>Tuberia PVC Ranurado Ø 8''</t>
  </si>
  <si>
    <t>ml</t>
  </si>
  <si>
    <t>SUBTOTAL</t>
  </si>
  <si>
    <t>Realizar la construcción de un muro de contención de gaviones del lado derecho de la vía de       h= 3</t>
  </si>
  <si>
    <t>Muro  de gaviones (incluido transporte de piedras)</t>
  </si>
  <si>
    <t>Excavación y relleno para estructuras (Muro de gaviones)</t>
  </si>
  <si>
    <t>402-2(1)</t>
  </si>
  <si>
    <t>Mejoramiento de la subrasante con suelo seleccionado (Incluido Transporte)</t>
  </si>
  <si>
    <t>Calzada</t>
  </si>
  <si>
    <t>300-1</t>
  </si>
  <si>
    <t>Desbroce, desbosque y limpieza</t>
  </si>
  <si>
    <t>Ha</t>
  </si>
  <si>
    <t>301-3(1)</t>
  </si>
  <si>
    <t>Remoción de hormigón</t>
  </si>
  <si>
    <t>405-2(1)</t>
  </si>
  <si>
    <t>Asfalto MC para riego de adherencia</t>
  </si>
  <si>
    <t>Lts.</t>
  </si>
  <si>
    <t>308-2(1)</t>
  </si>
  <si>
    <t>Acabado de la Obra basica existente</t>
  </si>
  <si>
    <t>404-1a</t>
  </si>
  <si>
    <t>Base granular (Incluido Transporte)</t>
  </si>
  <si>
    <t>405-5</t>
  </si>
  <si>
    <t>Capa de rodadura de hormigón asfáltico mezclado en planta de 10 cm. de espesor</t>
  </si>
  <si>
    <t>309-6(4)E</t>
  </si>
  <si>
    <t>Transporte de mezcla asfáltica (DMT=71,96km)</t>
  </si>
  <si>
    <t>m3-km</t>
  </si>
  <si>
    <t>Geotextil  1600NT</t>
  </si>
  <si>
    <t>Geomalla biaxial 4 Líneas</t>
  </si>
  <si>
    <t>Capa de Base de hormigón Asfáltico mesclado en planta e=8'' (20cm)</t>
  </si>
  <si>
    <t>Pedraplen</t>
  </si>
  <si>
    <t>Indemnizacion</t>
  </si>
  <si>
    <t>drenaje existente</t>
  </si>
  <si>
    <t>301 - 2.06 (1)f</t>
  </si>
  <si>
    <t>Remoción de Alcantarilla de tubo  D=1,20m</t>
  </si>
  <si>
    <t>m</t>
  </si>
  <si>
    <t>602 (2A)e</t>
  </si>
  <si>
    <t>Tubería de acero corrugado  D=1,20m e=2mm</t>
  </si>
  <si>
    <t>TOTAL=</t>
  </si>
  <si>
    <t xml:space="preserve">NOTAS: </t>
  </si>
  <si>
    <t>* Tamaño de agregado de filtro recomendado por el fabricante de geomembranas y geotextiles.</t>
  </si>
  <si>
    <t>PC2</t>
  </si>
  <si>
    <t>PC3</t>
  </si>
  <si>
    <t>ABSCISA  1+470.00, TRAMO III, BARBACOTE II-CAÑAR</t>
  </si>
  <si>
    <t>100 metros</t>
  </si>
  <si>
    <t>ZONA17  9709766N, 731739E</t>
  </si>
  <si>
    <t>ESPECIFICACION</t>
  </si>
  <si>
    <t xml:space="preserve">                         Obras de drenaje</t>
  </si>
  <si>
    <t>Subtotal</t>
  </si>
  <si>
    <t xml:space="preserve">                         Muro de contención de gaviones del lado izquierdo de la vía de h=  4 m.</t>
  </si>
  <si>
    <t>Transporte de mezcla asfáltica (DMT=68,29km)</t>
  </si>
  <si>
    <t>Indemizacion</t>
  </si>
  <si>
    <t>ABSCISA  6+970.00, TRAMO III, BARBACOTE II-CAÑAR</t>
  </si>
  <si>
    <t>ZONA17  9706099N, 731689E</t>
  </si>
  <si>
    <t xml:space="preserve"> DESCRIPCIÓN</t>
  </si>
  <si>
    <t>RECUPERACION DE VIA</t>
  </si>
  <si>
    <t>303-4(2)</t>
  </si>
  <si>
    <t>Excavación en Suelo</t>
  </si>
  <si>
    <t>404-4(1)</t>
  </si>
  <si>
    <t>Capa de rodadura de hormigón asfáltico de 10 cm. de espesor</t>
  </si>
  <si>
    <t>Asfalto MC para imprimación</t>
  </si>
  <si>
    <t>l</t>
  </si>
  <si>
    <t>404-1</t>
  </si>
  <si>
    <t>Base, Clase 1</t>
  </si>
  <si>
    <t>403-1</t>
  </si>
  <si>
    <t>Sub-base Clase 1</t>
  </si>
  <si>
    <t>309-6-(4)E</t>
  </si>
  <si>
    <t>Transporte de mezcla asfáltica para capa de rodadura, DMT=45 KM</t>
  </si>
  <si>
    <t>309-6-(5)E</t>
  </si>
  <si>
    <t>Transporte de base, DMT=45 KM</t>
  </si>
  <si>
    <t>Transporte de subbbase, DMT=45 KM</t>
  </si>
  <si>
    <t>309-4-(2)</t>
  </si>
  <si>
    <t>Transporte de material de excavación ( Transporte libre 500 mts ), DMT=25 KM</t>
  </si>
  <si>
    <t>503(3)</t>
  </si>
  <si>
    <t>Hormigón estructural de cemento Portland, Clase C (f'c=180 kg/cm2, cunetas, bordillos, cunetones, etc)</t>
  </si>
  <si>
    <t>401(2)</t>
  </si>
  <si>
    <t>Relleno compactado con material de mejoramiento</t>
  </si>
  <si>
    <t>Transporte de material de mejoramiento, DMT=45 KM</t>
  </si>
  <si>
    <t>401-4-</t>
  </si>
  <si>
    <t>Estabilización con material petreo (pedraplen)</t>
  </si>
  <si>
    <t>Transporte de material petreo, DMT=45 KM</t>
  </si>
  <si>
    <t>708-5(1)</t>
  </si>
  <si>
    <t>Señales a lo largo de la carretera</t>
  </si>
  <si>
    <t>u</t>
  </si>
  <si>
    <t>606-1(1b)</t>
  </si>
  <si>
    <t>Geotextil no tejido NT2000</t>
  </si>
  <si>
    <t>Geomalla biaxial</t>
  </si>
  <si>
    <t>ALCANTARILLA Y SUBDRENES</t>
  </si>
  <si>
    <t>Excavación y relleno para estructuras</t>
  </si>
  <si>
    <t>303-4(1)</t>
  </si>
  <si>
    <t>304-6(2)</t>
  </si>
  <si>
    <t>503(5)</t>
  </si>
  <si>
    <t>Replantillo de Hormigón ciclopeo, f'c=180 kg/m2</t>
  </si>
  <si>
    <t>503(2)</t>
  </si>
  <si>
    <t>Hormigón estructural de cemento Portland, f´c=280 kg/cm2</t>
  </si>
  <si>
    <t>504(1)</t>
  </si>
  <si>
    <t>Acero de refuerzo en barras fy=4200 kg/cm2</t>
  </si>
  <si>
    <t>Kg</t>
  </si>
  <si>
    <t>108-1</t>
  </si>
  <si>
    <t>Replanteo y nivelación de ejes para alcantarillas y drenes</t>
  </si>
  <si>
    <t>602-(2A)k</t>
  </si>
  <si>
    <t>Tubería de acero corrugado D = 1.20 e = 2,0 mm</t>
  </si>
  <si>
    <t>607-6E</t>
  </si>
  <si>
    <t>Tubería para subdrenes (D=160 mm)</t>
  </si>
  <si>
    <t>Tubería para subdrenes (D=200 mm)</t>
  </si>
  <si>
    <t>309-6-(8)E</t>
  </si>
  <si>
    <t>Transporte de material filtrante, DMT=45 KM</t>
  </si>
  <si>
    <t>Material filtrante para subdren</t>
  </si>
  <si>
    <t>Geotextil no tejido parar subdren NT1600</t>
  </si>
  <si>
    <t>MEDIDAS SOCIO AMBIENTALES</t>
  </si>
  <si>
    <t>205 -(1)</t>
  </si>
  <si>
    <t>Agua para control de polvo</t>
  </si>
  <si>
    <t>lt³</t>
  </si>
  <si>
    <t>205 E</t>
  </si>
  <si>
    <t>Plastico para control de polvo</t>
  </si>
  <si>
    <t>201 (1) jE</t>
  </si>
  <si>
    <t>Alquiler de baterías sanitarias móviles, incluye instalación, desinstalación, accesorios y limpieza</t>
  </si>
  <si>
    <t>u/mes</t>
  </si>
  <si>
    <t>310 - (1)</t>
  </si>
  <si>
    <t>Disposición final de materiales / escombrera</t>
  </si>
  <si>
    <t>201-(1)fE</t>
  </si>
  <si>
    <t>Basurero</t>
  </si>
  <si>
    <t>201-(1)</t>
  </si>
  <si>
    <t xml:space="preserve">Tanque de almacenamiento de grasas y aceites.  </t>
  </si>
  <si>
    <t>ESP 5006</t>
  </si>
  <si>
    <t>Extintores PQS 20 lbs</t>
  </si>
  <si>
    <t>ESP 5005</t>
  </si>
  <si>
    <t>Botiquín de primeros auxilios</t>
  </si>
  <si>
    <t>711- (1)</t>
  </si>
  <si>
    <t xml:space="preserve">Señalización Ambiental (los sufijos determinan las características). </t>
  </si>
  <si>
    <t>708-5(1) b</t>
  </si>
  <si>
    <t>Letreros verticales temporales (2,40 x 1,20 m.).</t>
  </si>
  <si>
    <t>Señalización ambiental (preventiva: 0.60m x o.60m) - rótulos y señales informativas- preventivas temporales</t>
  </si>
  <si>
    <t>711-(1) c</t>
  </si>
  <si>
    <t>Señalización ambiental - (preventiva / conos de seguridad / h= 90 cm)</t>
  </si>
  <si>
    <t>711 -1 a.</t>
  </si>
  <si>
    <t>Señalización ambiental (preventiva 0,75 m x 0,75 m) Rótulos ambientales</t>
  </si>
  <si>
    <t>Señalización preventivas - (cinta de seguridad)</t>
  </si>
  <si>
    <t>ESP 5004</t>
  </si>
  <si>
    <t>Suministro y colocación de postes delineadores (20 usos)</t>
  </si>
  <si>
    <t xml:space="preserve">220 - (1) </t>
  </si>
  <si>
    <t>Comunicados radiales.</t>
  </si>
  <si>
    <t>204-1</t>
  </si>
  <si>
    <t>Paso peatonal</t>
  </si>
  <si>
    <t>206-(01)</t>
  </si>
  <si>
    <t>Área sembrada</t>
  </si>
  <si>
    <t>220 (5)</t>
  </si>
  <si>
    <t>Charlas de concientización</t>
  </si>
  <si>
    <t>104-2a</t>
  </si>
  <si>
    <t>Control Ambiental</t>
  </si>
  <si>
    <t>mes</t>
  </si>
  <si>
    <t>Indemnizacionm</t>
  </si>
  <si>
    <t>global</t>
  </si>
  <si>
    <t>TOTAL</t>
  </si>
  <si>
    <t>Presupuesto total</t>
  </si>
  <si>
    <t>PC4</t>
  </si>
  <si>
    <t>ABSCISA  8+500.00, TRAMO IV, CAÑAR -JUNCAL</t>
  </si>
  <si>
    <t>UTM: 9723297N, 729743E</t>
  </si>
  <si>
    <t>P.UNITARIO</t>
  </si>
  <si>
    <t>Estabilizacion  talud (TERRACEO).</t>
  </si>
  <si>
    <t>Drenaje</t>
  </si>
  <si>
    <t>Muro de contencion</t>
  </si>
  <si>
    <t>Alcantarillas</t>
  </si>
  <si>
    <t>Transporte de mezcla asfáltica (DMT=39,54km)</t>
  </si>
  <si>
    <t>PC5</t>
  </si>
  <si>
    <t>PC6</t>
  </si>
  <si>
    <t>PC7</t>
  </si>
  <si>
    <t>PC8</t>
  </si>
  <si>
    <t>PC9</t>
  </si>
  <si>
    <t>PC10</t>
  </si>
  <si>
    <t>PC11</t>
  </si>
  <si>
    <t>ABSCISA  25+020.00, TRAMO VII, ZHUD-TRIUNFO</t>
  </si>
  <si>
    <t>9729132N, 7090971E</t>
  </si>
  <si>
    <t>RUBRO No</t>
  </si>
  <si>
    <t>DRENAJE</t>
  </si>
  <si>
    <t>Base granular  (Incluido Transporte)</t>
  </si>
  <si>
    <t>Transporte de mezcla asfáltica (DMT=41,98km)</t>
  </si>
  <si>
    <t>ABSCISA  26+920.00, TRAMO VII, ZHUD-TRIUNFO</t>
  </si>
  <si>
    <t>UTM: 9728860N, 707696E</t>
  </si>
  <si>
    <t>ESTABILIZACION TALUD</t>
  </si>
  <si>
    <t xml:space="preserve">Excavación en rocas </t>
  </si>
  <si>
    <t>Realizar la construcción de subdren.</t>
  </si>
  <si>
    <t xml:space="preserve">Muro de contención de gaviones al pie del talud de h= 3m. </t>
  </si>
  <si>
    <t>Hormigón estructural de cemento Portland, (MR = 4,5 Mpa)</t>
  </si>
  <si>
    <t>Carpeta  Asfáltica  e=2''</t>
  </si>
  <si>
    <t>Transporte de mezcla asfáltica (DMT=67km)</t>
  </si>
  <si>
    <t>ABSCISA  35+120.00, TRAMO VII, ZHUD-TRIUNFO</t>
  </si>
  <si>
    <t>UTM: 9726555N, 702713E</t>
  </si>
  <si>
    <t>Transporte de mezcla asfáltica (DMT=31,88km)</t>
  </si>
  <si>
    <t>ABSCISA  36+420.00, TRAMO VII, ZHUD-TRIUNFO</t>
  </si>
  <si>
    <t>9726349N, 701531E</t>
  </si>
  <si>
    <t>Descripcion</t>
  </si>
  <si>
    <t>P.TOTAL</t>
  </si>
  <si>
    <t>Hormigón estructural de cemento Portland, Clase A (f´c = 240 Kg/cm2, para cajas de registro y canales de Hormigón.)</t>
  </si>
  <si>
    <t>M3</t>
  </si>
  <si>
    <t>Acero de refuerzo fy=4200kg/cm2 (2qq/m3)</t>
  </si>
  <si>
    <t>kg</t>
  </si>
  <si>
    <t>Transporte de mezcla asfáltica (DMT=30,58km)</t>
  </si>
  <si>
    <t xml:space="preserve">Alcantarillas existentes </t>
  </si>
  <si>
    <t>ABSCISA  40+820.00, TRAMO VII, ZHUD-TRIUNFO</t>
  </si>
  <si>
    <t>ZONA17  734476, 9701126,</t>
  </si>
  <si>
    <t>Ducto cajón en el carril izquierdo de la vía, con anclajes de acero en la roca de cimentación.</t>
  </si>
  <si>
    <t>Excavación en roca (Incluido Transporte)</t>
  </si>
  <si>
    <t>Hormigón estructural de cemento Portland, Clase C (f´c = 175 Kg/cm2, para replantillo)</t>
  </si>
  <si>
    <t>Hormigón estructural de cemento Portland, Clase A (f´c = 280 Kg/cm2, para ducto cajón)</t>
  </si>
  <si>
    <t>Acero de refuerzo fy=4200kg/cm2  (3qq/m3)</t>
  </si>
  <si>
    <t>Anclaje Φ=28mm con material epoxico c/m L= 1m</t>
  </si>
  <si>
    <t>Muro de gaviones</t>
  </si>
  <si>
    <t xml:space="preserve">Realizar la remoción de toda el área afectada, reponer la capa de subbase y repavimentar. </t>
  </si>
  <si>
    <t>Mejoramiento de la subrasante con suelo (Incluido Transporte)</t>
  </si>
  <si>
    <t>Geotextil  1600NT  2 Líneas</t>
  </si>
  <si>
    <t>Geomalla biaxial 2 Líneas</t>
  </si>
  <si>
    <t>ABSCISA  45+120.00, TRAMO VII, ZHUD-TRIUNFO</t>
  </si>
  <si>
    <t>PRESUPUESTO PUNTOS CRÍTICOS ZHUD - EL TRIUNFO</t>
  </si>
  <si>
    <t>PC No. 07 (45+120)</t>
  </si>
  <si>
    <t>Estabilizar el talud del corte mediante la construcción de bermas y cunetas de hormigón al pie del talud (TERRACEO), y retirar rocas grandes inestables que se encuentran ubicadas a medio talud.</t>
  </si>
  <si>
    <t xml:space="preserve">Realizar la construcción de un muro de contención de gaviones al pie del talud de h= 3m. </t>
  </si>
  <si>
    <t xml:space="preserve"> Se deberá revisar las alcantarillas existentes para verificar su estado de conservación y buen funcionamiento, caso contrario se deberá proceder a su reemplazo. </t>
  </si>
  <si>
    <t>Realizar el reforzamiento de la mesa del terraplén con geomalla biaxial y geotextil, y material de relleno compactado a fin de estabilizar el terraplén de relleno.</t>
  </si>
  <si>
    <t>Transporte de mezcla asfáltica (DMT=21,88km)</t>
  </si>
  <si>
    <t>ZONA17  734466, 9701126,</t>
  </si>
  <si>
    <t xml:space="preserve">Muro de contención </t>
  </si>
  <si>
    <t>Excavación y relleno para estructuras (Muro)</t>
  </si>
  <si>
    <t>Tubo de PVC Ø 4'' Para Machinales</t>
  </si>
  <si>
    <t>TRAMOS</t>
  </si>
  <si>
    <t>DESCRIPCION DEL PUNTO CRITICO</t>
  </si>
  <si>
    <t>MONTO REFERENCIAL</t>
  </si>
  <si>
    <t>TI ( BIBLIAN-BARBACOTE)</t>
  </si>
  <si>
    <t>Deslizamiento del talud en el lado derecho de la vía, talud inestable, material plomo,  en la parte alta del talud existen unas lagunas cuyas filtraciones podrían ser la causa del deslizamiento del talud.</t>
  </si>
  <si>
    <t>TIII( BARBACOTE II-CAÑAR)</t>
  </si>
  <si>
    <t>Deslizamiento del talud del terraplén en el lado izquierdo de la vía a causa de la falta de cunetas para la conducción de aguas lluvias hacia las alcantarillas en este sector.</t>
  </si>
  <si>
    <t xml:space="preserve">PC3 </t>
  </si>
  <si>
    <t>TIV( CAÑAR-JUNCAL)</t>
  </si>
  <si>
    <t>Asentamiento de la mesa del terraplén en el lado izquierdo de la vía debido a la acumulación de aguas lluvias sobre la calzada y deslizamiento del terraplén.</t>
  </si>
  <si>
    <t>T7 (ZHUD-COCHANCAY-EL TRIUNFO)</t>
  </si>
  <si>
    <t>Asentamiento de la mesa del terraplén en todo el ancho de la vía debido a filtraciones de aguas lluvias por la capa de subbase granular que ocasiona la migración de finos y el asentamiento del terraplén.  En la inspección realizada el viernes 17 de enero del 2020, se pudo observar que un drenaje natural atraviesa transversalmente la carretera, en el mismo sentido del asentamiento del terraplén, que podría ser la causa de este problema.</t>
  </si>
  <si>
    <t>Deslizamiento de material fino del corte del talud sobre la calzada en el lado izquierdo de la vía. En la inspección realizada se pudo observar que la cuneta en el lado izquierdo de la vía se encuentra fracturada y levantada sobre el nivel de la calzada, permitiendo el ingreso de las aguas lluvias a la estructura del pavimento</t>
  </si>
  <si>
    <t>Asentamiento de la mesa del terraplén en el carril derecho de la vía, debido a filtraciones de aguas lluvias por la capa de subbase granular que ocasiona la migración de finos y el asentamiento del terraplén. En la inspección realizada el viernes 17 de enero del 2020 se pudo observar que existe un muro de contención de este lado de la vía que no presenta fractura ni deslizamiento.</t>
  </si>
  <si>
    <t>Asentamiento de la mesa del terraplén en todo el ancho de la vía debido a filtraciones de aguas lluvias por la capa de subbase. En la primera inspección realizada se pudo observar la separación longitudinal de los paños de pavimento hasta un máximo de 10 cm, en una longitud aproximada de 80 m. En la segunda inspección realizada el viernes 17 de enero del 2020, se pudo observar que existen problemas de drenaje en el lado izquierdo de la vía.</t>
  </si>
  <si>
    <t>Socavación del terraplén de la vía bajo la losa del pavimento en el carril izquierdo de la vía, debido a filtraciones de aguas lluvias por la capa de subbase. En la inspección realizada se pudo observar que la reparación de este punto debe realizarse con el carácter de urgente a fin de no interrumpir el tráfico en este sector por un colapso de la vía.</t>
  </si>
  <si>
    <t>Asentamiento de la mesa del terraplén y fracturas longitudinales de los paños de pavimento debido a filtraciones de aguas lluvias por la capa de subbase. En la inspección realizada se pudo observar que existe una alcantarilla azolvada con la entrada ubicada del lado derecho de la vía que impide la normal evacuación de las aguas lluvias, lo que podría estar afectando la estructura del pavimento.</t>
  </si>
  <si>
    <t>Socavación de la mesa del terraplén en el talud del lado izquierdo de la vía, debido a filtraciones de aguas lluvias por la capa de subbase.</t>
  </si>
  <si>
    <t>MONTO TOTAL DE 11 PUNTOS CRITICOS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</si>
</sst>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 #,##0.00_ ;_ * \-#,##0.00_ ;_ * &quot;-&quot;??_ ;_ @_ "/>
    <numFmt numFmtId="165" formatCode="_-* #,##0.00\ _€_-;\-* #,##0.00\ _€_-;_-* &quot;-&quot;??\ _€_-;_-@_-"/>
    <numFmt numFmtId="166" formatCode="0\+000"/>
    <numFmt numFmtId="167" formatCode="[$$-409]#,##0.00"/>
    <numFmt numFmtId="168" formatCode="0.0000000"/>
    <numFmt numFmtId="169" formatCode="_-* #,##0.0000000\ _€_-;\-* #,##0.0000000\ _€_-;_-* &quot;-&quot;???????\ _€_-;_-@_-"/>
    <numFmt numFmtId="170" formatCode="0.000"/>
  </numFmts>
  <fonts count="30" x14ac:knownFonts="1">
    <font>
      <sz val="11"/>
      <color theme="1"/>
      <name val="Calibri"/>
      <family val="2"/>
      <scheme val="minor"/>
    </font>
    <font>
      <sz val="10"/>
      <name val="Arial"/>
      <family val="2"/>
    </font>
    <font>
      <sz val="8"/>
      <name val="Calibri"/>
      <family val="2"/>
    </font>
    <font>
      <sz val="12"/>
      <name val="Arial"/>
      <family val="2"/>
    </font>
    <font>
      <sz val="14"/>
      <color indexed="8"/>
      <name val="Arial"/>
      <family val="2"/>
    </font>
    <font>
      <b/>
      <sz val="11"/>
      <color theme="1"/>
      <name val="Calibri"/>
      <family val="2"/>
      <scheme val="minor"/>
    </font>
    <font>
      <b/>
      <sz val="7"/>
      <color theme="1"/>
      <name val="Arial"/>
      <family val="2"/>
    </font>
    <font>
      <b/>
      <sz val="14"/>
      <color theme="1"/>
      <name val="Arial"/>
      <family val="2"/>
    </font>
    <font>
      <b/>
      <sz val="9"/>
      <color theme="1"/>
      <name val="Arial"/>
      <family val="2"/>
    </font>
    <font>
      <sz val="14"/>
      <color theme="1"/>
      <name val="Arial"/>
      <family val="2"/>
    </font>
    <font>
      <sz val="11"/>
      <color theme="1"/>
      <name val="Arial"/>
      <family val="2"/>
    </font>
    <font>
      <sz val="7"/>
      <color theme="1"/>
      <name val="Arial"/>
      <family val="2"/>
    </font>
    <font>
      <sz val="10"/>
      <color theme="1"/>
      <name val="Arial"/>
      <family val="2"/>
    </font>
    <font>
      <b/>
      <sz val="10"/>
      <color theme="1"/>
      <name val="Arial"/>
      <family val="2"/>
    </font>
    <font>
      <sz val="12"/>
      <color theme="1"/>
      <name val="Arial"/>
      <family val="2"/>
    </font>
    <font>
      <sz val="11"/>
      <color rgb="FF000000"/>
      <name val="Arial"/>
      <family val="2"/>
    </font>
    <font>
      <b/>
      <sz val="12"/>
      <color theme="1"/>
      <name val="Arial"/>
      <family val="2"/>
    </font>
    <font>
      <b/>
      <sz val="11"/>
      <color theme="1"/>
      <name val="Arial"/>
      <family val="2"/>
    </font>
    <font>
      <b/>
      <sz val="16"/>
      <color theme="1"/>
      <name val="Arial"/>
      <family val="2"/>
    </font>
    <font>
      <sz val="9"/>
      <color theme="1"/>
      <name val="Arial"/>
      <family val="2"/>
    </font>
    <font>
      <sz val="11"/>
      <color theme="1"/>
      <name val="Calibri"/>
      <family val="2"/>
      <scheme val="minor"/>
    </font>
    <font>
      <b/>
      <sz val="11"/>
      <name val="Arial"/>
      <family val="2"/>
    </font>
    <font>
      <sz val="11"/>
      <name val="Arial"/>
      <family val="2"/>
    </font>
    <font>
      <sz val="11"/>
      <color indexed="8"/>
      <name val="Arial"/>
      <family val="2"/>
    </font>
    <font>
      <b/>
      <sz val="11"/>
      <color theme="0"/>
      <name val="Arial"/>
      <family val="2"/>
    </font>
    <font>
      <sz val="11"/>
      <color theme="0"/>
      <name val="Arial"/>
      <family val="2"/>
    </font>
    <font>
      <b/>
      <sz val="10"/>
      <color theme="0"/>
      <name val="Arial"/>
      <family val="2"/>
    </font>
    <font>
      <b/>
      <sz val="14"/>
      <color theme="0"/>
      <name val="Arial"/>
      <family val="2"/>
    </font>
    <font>
      <sz val="28"/>
      <color theme="1"/>
      <name val="Arial"/>
      <family val="2"/>
    </font>
    <font>
      <sz val="12"/>
      <color theme="0"/>
      <name val="Arial"/>
      <family val="2"/>
    </font>
  </fonts>
  <fills count="8">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0070C0"/>
        <bgColor indexed="64"/>
      </patternFill>
    </fill>
  </fills>
  <borders count="48">
    <border>
      <left/>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7">
    <xf numFmtId="0" fontId="0"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43" fontId="20" fillId="0" borderId="0" applyFont="0" applyFill="0" applyBorder="0" applyAlignment="0" applyProtection="0"/>
  </cellStyleXfs>
  <cellXfs count="532">
    <xf numFmtId="0" fontId="0" fillId="0" borderId="0" xfId="0"/>
    <xf numFmtId="0" fontId="6" fillId="0" borderId="0" xfId="0" applyFont="1" applyBorder="1" applyAlignment="1">
      <alignment vertical="top" wrapText="1"/>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left" vertical="center"/>
    </xf>
    <xf numFmtId="0" fontId="10" fillId="0" borderId="0" xfId="0" applyFont="1" applyAlignment="1">
      <alignment horizontal="center" vertical="center"/>
    </xf>
    <xf numFmtId="0" fontId="10" fillId="0" borderId="0" xfId="0" applyFont="1"/>
    <xf numFmtId="0" fontId="9"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xf>
    <xf numFmtId="0" fontId="10" fillId="0" borderId="0" xfId="0" applyFont="1" applyFill="1"/>
    <xf numFmtId="0" fontId="10" fillId="0" borderId="0" xfId="0" applyFont="1" applyAlignment="1">
      <alignment horizontal="lef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13" fillId="0" borderId="0" xfId="0" applyFont="1" applyBorder="1" applyAlignment="1">
      <alignment vertical="top" wrapText="1"/>
    </xf>
    <xf numFmtId="0" fontId="13" fillId="0" borderId="0" xfId="0" applyFont="1" applyBorder="1" applyAlignment="1">
      <alignment vertical="center" wrapText="1"/>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left" vertical="center" wrapText="1"/>
    </xf>
    <xf numFmtId="0" fontId="12" fillId="0" borderId="0" xfId="0" applyFont="1"/>
    <xf numFmtId="0" fontId="12" fillId="0" borderId="0" xfId="0" applyFont="1" applyBorder="1"/>
    <xf numFmtId="0" fontId="12" fillId="2" borderId="1" xfId="0" applyFont="1" applyFill="1" applyBorder="1" applyAlignment="1">
      <alignment horizontal="center" wrapText="1"/>
    </xf>
    <xf numFmtId="0" fontId="12" fillId="2" borderId="18"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vertical="center"/>
    </xf>
    <xf numFmtId="0" fontId="12" fillId="2" borderId="19" xfId="0" applyFont="1" applyFill="1" applyBorder="1" applyAlignment="1"/>
    <xf numFmtId="0" fontId="12" fillId="2" borderId="20" xfId="0" applyFont="1" applyFill="1" applyBorder="1" applyAlignment="1">
      <alignment horizontal="center"/>
    </xf>
    <xf numFmtId="166" fontId="12" fillId="0" borderId="18" xfId="0" applyNumberFormat="1" applyFont="1" applyBorder="1" applyAlignment="1">
      <alignment horizontal="center" vertical="center" wrapText="1"/>
    </xf>
    <xf numFmtId="0" fontId="12" fillId="0" borderId="18" xfId="0" applyFont="1" applyBorder="1" applyAlignment="1">
      <alignment vertical="top" wrapText="1"/>
    </xf>
    <xf numFmtId="0" fontId="12" fillId="0" borderId="21" xfId="0" applyFont="1" applyBorder="1" applyAlignment="1">
      <alignment vertical="top" wrapText="1"/>
    </xf>
    <xf numFmtId="0" fontId="12" fillId="0" borderId="0" xfId="0" applyFont="1" applyBorder="1" applyAlignment="1">
      <alignment vertical="top" wrapText="1"/>
    </xf>
    <xf numFmtId="166" fontId="12" fillId="0" borderId="0" xfId="0" applyNumberFormat="1" applyFont="1" applyBorder="1" applyAlignment="1">
      <alignment horizontal="center" vertical="center" wrapText="1"/>
    </xf>
    <xf numFmtId="165" fontId="1" fillId="0" borderId="0" xfId="2" applyFont="1" applyBorder="1" applyAlignment="1">
      <alignment horizontal="center" vertical="center"/>
    </xf>
    <xf numFmtId="0" fontId="12" fillId="0" borderId="0" xfId="0" applyFont="1" applyAlignment="1">
      <alignment horizontal="left" vertical="center"/>
    </xf>
    <xf numFmtId="165" fontId="12" fillId="0" borderId="0" xfId="0" applyNumberFormat="1" applyFont="1" applyAlignment="1">
      <alignment horizontal="center" vertical="center"/>
    </xf>
    <xf numFmtId="0" fontId="12" fillId="0" borderId="0" xfId="0" applyFont="1" applyFill="1" applyBorder="1"/>
    <xf numFmtId="0" fontId="12" fillId="0" borderId="0" xfId="0" applyFont="1" applyFill="1"/>
    <xf numFmtId="165" fontId="12" fillId="0" borderId="0" xfId="0" applyNumberFormat="1" applyFont="1"/>
    <xf numFmtId="0" fontId="12" fillId="0" borderId="0" xfId="0" applyFont="1" applyFill="1" applyBorder="1" applyAlignment="1">
      <alignment horizontal="center"/>
    </xf>
    <xf numFmtId="0" fontId="12" fillId="0" borderId="0" xfId="0" applyFont="1" applyFill="1" applyBorder="1" applyAlignment="1">
      <alignment horizontal="left"/>
    </xf>
    <xf numFmtId="165" fontId="1" fillId="0" borderId="0" xfId="2" applyFont="1" applyFill="1" applyBorder="1" applyAlignment="1">
      <alignment horizontal="center" vertical="center"/>
    </xf>
    <xf numFmtId="165" fontId="12" fillId="0" borderId="0" xfId="0" applyNumberFormat="1" applyFont="1" applyFill="1" applyBorder="1"/>
    <xf numFmtId="2" fontId="7" fillId="0" borderId="0" xfId="0" applyNumberFormat="1" applyFont="1" applyBorder="1" applyAlignment="1">
      <alignment horizontal="center" vertical="center"/>
    </xf>
    <xf numFmtId="2" fontId="10" fillId="0" borderId="0" xfId="0" applyNumberFormat="1" applyFont="1" applyAlignment="1">
      <alignment horizontal="center" vertical="center" wrapText="1"/>
    </xf>
    <xf numFmtId="2" fontId="7" fillId="0" borderId="0" xfId="0" applyNumberFormat="1" applyFont="1" applyBorder="1" applyAlignment="1">
      <alignment horizontal="right" vertical="center"/>
    </xf>
    <xf numFmtId="2" fontId="10" fillId="0" borderId="0" xfId="0" applyNumberFormat="1" applyFont="1" applyAlignment="1">
      <alignment horizontal="right" vertical="center"/>
    </xf>
    <xf numFmtId="0" fontId="8" fillId="0" borderId="0" xfId="0" applyFont="1" applyBorder="1" applyAlignment="1">
      <alignment horizontal="left" vertical="center" wrapText="1"/>
    </xf>
    <xf numFmtId="2" fontId="12" fillId="0" borderId="0" xfId="0" applyNumberFormat="1" applyFont="1" applyAlignment="1">
      <alignment horizontal="right" vertical="center" wrapText="1"/>
    </xf>
    <xf numFmtId="0" fontId="7" fillId="0" borderId="0" xfId="0" applyFont="1" applyFill="1" applyBorder="1" applyAlignment="1">
      <alignment vertical="center" wrapText="1"/>
    </xf>
    <xf numFmtId="0" fontId="14" fillId="0" borderId="0" xfId="0" applyFont="1" applyFill="1" applyAlignment="1">
      <alignment horizontal="center" vertical="center"/>
    </xf>
    <xf numFmtId="168" fontId="10" fillId="0" borderId="0" xfId="0" applyNumberFormat="1" applyFont="1"/>
    <xf numFmtId="169" fontId="10" fillId="0" borderId="0" xfId="0" applyNumberFormat="1" applyFont="1"/>
    <xf numFmtId="0" fontId="3" fillId="0" borderId="0" xfId="4" applyFont="1" applyFill="1" applyBorder="1"/>
    <xf numFmtId="0" fontId="3" fillId="0" borderId="0" xfId="4" applyFont="1" applyFill="1" applyBorder="1" applyAlignment="1">
      <alignment vertical="center"/>
    </xf>
    <xf numFmtId="0" fontId="3" fillId="0" borderId="0" xfId="4" applyFont="1" applyFill="1" applyBorder="1" applyAlignment="1">
      <alignment horizontal="center" vertical="center"/>
    </xf>
    <xf numFmtId="165" fontId="3" fillId="0" borderId="0" xfId="2" applyFont="1" applyFill="1" applyBorder="1" applyAlignment="1">
      <alignment vertical="center"/>
    </xf>
    <xf numFmtId="165" fontId="3" fillId="0" borderId="0" xfId="2" applyFont="1" applyFill="1" applyBorder="1" applyAlignment="1">
      <alignment horizontal="center" vertical="center"/>
    </xf>
    <xf numFmtId="170" fontId="3" fillId="0" borderId="0" xfId="4" applyNumberFormat="1" applyFont="1" applyFill="1" applyBorder="1"/>
    <xf numFmtId="170" fontId="3" fillId="0" borderId="0" xfId="4" applyNumberFormat="1" applyFont="1" applyFill="1" applyBorder="1" applyAlignment="1">
      <alignment vertical="center"/>
    </xf>
    <xf numFmtId="170" fontId="3" fillId="0" borderId="0" xfId="4" applyNumberFormat="1" applyFont="1" applyFill="1" applyBorder="1" applyAlignment="1">
      <alignment horizontal="center" vertical="center"/>
    </xf>
    <xf numFmtId="170" fontId="3" fillId="0" borderId="0" xfId="2" applyNumberFormat="1" applyFont="1" applyFill="1" applyBorder="1" applyAlignment="1">
      <alignment vertical="center"/>
    </xf>
    <xf numFmtId="170" fontId="3" fillId="0" borderId="0" xfId="2" applyNumberFormat="1" applyFont="1" applyFill="1" applyBorder="1" applyAlignment="1">
      <alignment horizontal="center" vertical="center"/>
    </xf>
    <xf numFmtId="4" fontId="3" fillId="0" borderId="0" xfId="2" applyNumberFormat="1" applyFont="1" applyFill="1" applyBorder="1" applyAlignment="1">
      <alignment horizontal="center" vertical="center"/>
    </xf>
    <xf numFmtId="0" fontId="3" fillId="0" borderId="0" xfId="4" applyFont="1" applyFill="1" applyBorder="1" applyAlignment="1">
      <alignment horizontal="center"/>
    </xf>
    <xf numFmtId="0" fontId="15" fillId="0" borderId="0" xfId="0" applyFont="1" applyFill="1" applyBorder="1" applyAlignment="1">
      <alignment horizontal="left" vertical="top" wrapText="1"/>
    </xf>
    <xf numFmtId="0" fontId="10" fillId="0" borderId="0" xfId="0" applyFont="1" applyFill="1" applyBorder="1" applyAlignment="1">
      <alignment horizontal="center"/>
    </xf>
    <xf numFmtId="2" fontId="15" fillId="0" borderId="0" xfId="0" applyNumberFormat="1" applyFont="1" applyFill="1" applyBorder="1" applyAlignment="1">
      <alignment horizontal="left" vertical="top" wrapText="1"/>
    </xf>
    <xf numFmtId="0" fontId="10" fillId="0" borderId="0" xfId="0" applyFont="1" applyFill="1" applyBorder="1" applyAlignment="1">
      <alignment horizontal="left"/>
    </xf>
    <xf numFmtId="0" fontId="10" fillId="0" borderId="0" xfId="0" applyFont="1" applyFill="1" applyBorder="1"/>
    <xf numFmtId="165" fontId="10" fillId="0" borderId="0" xfId="0" applyNumberFormat="1" applyFont="1" applyFill="1" applyBorder="1"/>
    <xf numFmtId="0" fontId="10" fillId="0" borderId="0" xfId="0" applyFont="1" applyBorder="1" applyAlignment="1">
      <alignment vertical="top"/>
    </xf>
    <xf numFmtId="165" fontId="10" fillId="0" borderId="0" xfId="0" applyNumberFormat="1" applyFont="1"/>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23" xfId="0" applyFont="1" applyBorder="1"/>
    <xf numFmtId="0" fontId="10" fillId="0" borderId="23" xfId="0" applyFont="1" applyFill="1" applyBorder="1" applyAlignment="1">
      <alignment horizontal="center" vertical="center"/>
    </xf>
    <xf numFmtId="0" fontId="10" fillId="0" borderId="23" xfId="0" applyFont="1" applyFill="1" applyBorder="1" applyAlignment="1">
      <alignment horizontal="left" vertical="center"/>
    </xf>
    <xf numFmtId="2" fontId="3" fillId="0" borderId="23" xfId="2" applyNumberFormat="1" applyFont="1" applyFill="1" applyBorder="1" applyAlignment="1">
      <alignment horizontal="center" vertical="center"/>
    </xf>
    <xf numFmtId="0" fontId="3" fillId="0" borderId="23" xfId="4" applyFont="1" applyFill="1" applyBorder="1" applyAlignment="1">
      <alignment horizontal="center" vertical="center"/>
    </xf>
    <xf numFmtId="0" fontId="3" fillId="0" borderId="23" xfId="4" applyFont="1" applyFill="1" applyBorder="1" applyAlignment="1">
      <alignment horizontal="left" vertical="center"/>
    </xf>
    <xf numFmtId="0" fontId="15" fillId="0" borderId="23" xfId="0" applyFont="1" applyBorder="1" applyAlignment="1">
      <alignment horizontal="center" vertical="center" wrapText="1"/>
    </xf>
    <xf numFmtId="0" fontId="15" fillId="0" borderId="23" xfId="0" applyFont="1" applyBorder="1" applyAlignment="1">
      <alignment horizontal="left" vertical="center" wrapText="1"/>
    </xf>
    <xf numFmtId="0" fontId="10" fillId="0" borderId="23" xfId="0" applyFont="1" applyBorder="1" applyAlignment="1">
      <alignment horizontal="center" vertical="center"/>
    </xf>
    <xf numFmtId="0" fontId="10" fillId="0" borderId="23" xfId="0" applyFont="1" applyBorder="1" applyAlignment="1">
      <alignment horizontal="left" vertical="center"/>
    </xf>
    <xf numFmtId="170" fontId="10" fillId="0" borderId="23" xfId="0" applyNumberFormat="1" applyFont="1" applyFill="1" applyBorder="1" applyAlignment="1">
      <alignment horizontal="center" vertical="center"/>
    </xf>
    <xf numFmtId="170" fontId="10" fillId="0" borderId="23" xfId="0" applyNumberFormat="1"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5" fillId="0" borderId="23" xfId="0" applyFont="1" applyFill="1" applyBorder="1" applyAlignment="1">
      <alignment horizontal="center" vertical="center" wrapText="1"/>
    </xf>
    <xf numFmtId="0" fontId="15" fillId="0" borderId="23" xfId="0" applyFont="1" applyFill="1" applyBorder="1" applyAlignment="1">
      <alignment horizontal="left" vertical="center" wrapText="1"/>
    </xf>
    <xf numFmtId="0" fontId="10" fillId="0" borderId="23" xfId="0" applyFont="1" applyFill="1" applyBorder="1" applyAlignment="1">
      <alignment vertical="center"/>
    </xf>
    <xf numFmtId="165" fontId="10" fillId="0" borderId="23" xfId="0" applyNumberFormat="1" applyFont="1" applyFill="1" applyBorder="1" applyAlignment="1">
      <alignment horizontal="center" vertical="center"/>
    </xf>
    <xf numFmtId="0" fontId="10" fillId="0" borderId="0" xfId="0" applyFont="1" applyFill="1" applyAlignment="1">
      <alignment horizontal="left" vertical="center"/>
    </xf>
    <xf numFmtId="165" fontId="10" fillId="0" borderId="0" xfId="0" applyNumberFormat="1" applyFont="1" applyFill="1" applyAlignment="1">
      <alignment horizontal="center" vertical="center"/>
    </xf>
    <xf numFmtId="0" fontId="6" fillId="0" borderId="0" xfId="0" applyFont="1" applyFill="1" applyBorder="1" applyAlignment="1">
      <alignment vertical="top" wrapText="1"/>
    </xf>
    <xf numFmtId="0" fontId="13" fillId="0" borderId="0" xfId="0" applyFont="1" applyFill="1" applyBorder="1" applyAlignment="1"/>
    <xf numFmtId="0" fontId="8" fillId="0" borderId="0" xfId="0" applyFont="1" applyFill="1" applyBorder="1" applyAlignment="1">
      <alignment vertical="center" wrapText="1"/>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0" xfId="0" applyFont="1" applyFill="1" applyAlignment="1">
      <alignment vertical="center"/>
    </xf>
    <xf numFmtId="0" fontId="9" fillId="0" borderId="0" xfId="0" applyFont="1" applyFill="1" applyAlignment="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0"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9" xfId="0" applyFont="1" applyFill="1" applyBorder="1" applyAlignment="1">
      <alignment vertical="center" wrapText="1"/>
    </xf>
    <xf numFmtId="0" fontId="10" fillId="0" borderId="0" xfId="0" applyFont="1" applyFill="1" applyBorder="1" applyAlignment="1">
      <alignment vertical="center"/>
    </xf>
    <xf numFmtId="166" fontId="10" fillId="0" borderId="18"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0" xfId="0" applyFont="1" applyFill="1" applyBorder="1" applyAlignment="1">
      <alignment vertical="top" wrapText="1"/>
    </xf>
    <xf numFmtId="166" fontId="10"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165" fontId="17" fillId="0" borderId="23" xfId="0" applyNumberFormat="1" applyFont="1" applyFill="1" applyBorder="1" applyAlignment="1">
      <alignment horizontal="center" vertical="center"/>
    </xf>
    <xf numFmtId="170" fontId="5" fillId="0" borderId="0" xfId="0" applyNumberFormat="1" applyFont="1"/>
    <xf numFmtId="2" fontId="0" fillId="0" borderId="0" xfId="0" applyNumberFormat="1"/>
    <xf numFmtId="0" fontId="19" fillId="0" borderId="0" xfId="0" applyFont="1" applyFill="1" applyBorder="1"/>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xf numFmtId="0" fontId="19" fillId="0" borderId="0" xfId="0" applyFont="1" applyFill="1" applyBorder="1" applyAlignment="1">
      <alignment horizontal="right" vertical="center" wrapText="1"/>
    </xf>
    <xf numFmtId="0" fontId="19"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36" xfId="0" applyFont="1" applyFill="1" applyBorder="1" applyAlignment="1">
      <alignment horizontal="left" vertical="center" wrapText="1"/>
    </xf>
    <xf numFmtId="0" fontId="19" fillId="0" borderId="3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0" applyFont="1" applyFill="1"/>
    <xf numFmtId="0" fontId="14"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6" xfId="0" applyFont="1" applyFill="1" applyBorder="1" applyAlignment="1">
      <alignment horizontal="left" vertical="center" wrapText="1"/>
    </xf>
    <xf numFmtId="0" fontId="14" fillId="0" borderId="36" xfId="0" applyFont="1" applyFill="1" applyBorder="1" applyAlignment="1">
      <alignment horizontal="center" vertical="center"/>
    </xf>
    <xf numFmtId="0" fontId="14" fillId="0" borderId="0" xfId="0" applyFont="1" applyFill="1" applyBorder="1" applyAlignment="1">
      <alignment horizontal="center" vertical="center" wrapText="1"/>
    </xf>
    <xf numFmtId="0" fontId="10" fillId="0" borderId="0" xfId="0" applyFont="1" applyAlignment="1">
      <alignment horizontal="left"/>
    </xf>
    <xf numFmtId="0" fontId="6" fillId="0" borderId="0" xfId="0" applyFont="1" applyFill="1" applyAlignment="1">
      <alignment horizontal="center" vertical="top" wrapText="1"/>
    </xf>
    <xf numFmtId="0" fontId="11" fillId="0" borderId="0" xfId="0" applyFont="1" applyFill="1" applyAlignment="1">
      <alignment vertical="top" wrapText="1"/>
    </xf>
    <xf numFmtId="0" fontId="12" fillId="0" borderId="0" xfId="0" applyFont="1" applyFill="1" applyAlignment="1">
      <alignment wrapText="1"/>
    </xf>
    <xf numFmtId="0" fontId="10" fillId="0" borderId="0" xfId="0" applyFont="1" applyFill="1" applyAlignment="1">
      <alignment wrapText="1"/>
    </xf>
    <xf numFmtId="0" fontId="10" fillId="0" borderId="0" xfId="0" applyFont="1" applyFill="1" applyBorder="1" applyAlignment="1">
      <alignment horizontal="left" vertical="center"/>
    </xf>
    <xf numFmtId="165" fontId="10" fillId="0" borderId="0" xfId="0" applyNumberFormat="1" applyFont="1" applyFill="1" applyBorder="1" applyAlignment="1">
      <alignment horizontal="center" vertical="center"/>
    </xf>
    <xf numFmtId="0" fontId="13" fillId="0" borderId="0" xfId="0" applyFont="1"/>
    <xf numFmtId="2" fontId="10" fillId="0" borderId="0" xfId="0" applyNumberFormat="1" applyFont="1" applyFill="1"/>
    <xf numFmtId="0" fontId="10"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xf>
    <xf numFmtId="0" fontId="10" fillId="0" borderId="23" xfId="0" applyFont="1" applyBorder="1" applyAlignment="1">
      <alignment horizontal="center"/>
    </xf>
    <xf numFmtId="0" fontId="13" fillId="0" borderId="0" xfId="0" applyFont="1" applyBorder="1" applyAlignment="1">
      <alignment horizontal="left" vertical="center"/>
    </xf>
    <xf numFmtId="0" fontId="14" fillId="0" borderId="0" xfId="0" applyFont="1" applyFill="1" applyBorder="1" applyAlignment="1">
      <alignment horizontal="left" vertical="center" wrapText="1"/>
    </xf>
    <xf numFmtId="0" fontId="10" fillId="6" borderId="23" xfId="0" applyFont="1" applyFill="1" applyBorder="1" applyAlignment="1">
      <alignment horizontal="center" vertical="center"/>
    </xf>
    <xf numFmtId="0" fontId="22" fillId="0" borderId="23" xfId="4" applyFont="1" applyFill="1" applyBorder="1" applyAlignment="1">
      <alignment horizontal="center" vertical="center" wrapText="1"/>
    </xf>
    <xf numFmtId="0" fontId="17" fillId="0" borderId="23" xfId="0" applyFont="1" applyFill="1" applyBorder="1" applyAlignment="1">
      <alignment vertical="center" wrapText="1"/>
    </xf>
    <xf numFmtId="0" fontId="10" fillId="6" borderId="23" xfId="0" applyFont="1" applyFill="1" applyBorder="1" applyAlignment="1">
      <alignment horizontal="left" vertical="center"/>
    </xf>
    <xf numFmtId="2" fontId="10" fillId="0" borderId="23" xfId="0" applyNumberFormat="1" applyFont="1" applyFill="1" applyBorder="1" applyAlignment="1">
      <alignment horizontal="center" vertical="center"/>
    </xf>
    <xf numFmtId="2" fontId="22" fillId="0" borderId="23" xfId="2" applyNumberFormat="1" applyFont="1" applyFill="1" applyBorder="1" applyAlignment="1">
      <alignment horizontal="center" vertical="center"/>
    </xf>
    <xf numFmtId="0" fontId="22" fillId="6" borderId="23" xfId="4" applyFont="1" applyFill="1" applyBorder="1" applyAlignment="1">
      <alignment horizontal="center" vertical="center"/>
    </xf>
    <xf numFmtId="0" fontId="22" fillId="6" borderId="23" xfId="4" applyFont="1" applyFill="1" applyBorder="1" applyAlignment="1">
      <alignment horizontal="left" vertical="center" wrapText="1"/>
    </xf>
    <xf numFmtId="0" fontId="17" fillId="6" borderId="23" xfId="0" applyFont="1" applyFill="1" applyBorder="1" applyAlignment="1">
      <alignment vertical="center" wrapText="1"/>
    </xf>
    <xf numFmtId="165" fontId="22" fillId="0" borderId="23" xfId="2" applyNumberFormat="1" applyFont="1" applyFill="1" applyBorder="1" applyAlignment="1">
      <alignment horizontal="center" vertical="center"/>
    </xf>
    <xf numFmtId="0" fontId="17" fillId="0" borderId="23" xfId="0" applyFont="1" applyFill="1" applyBorder="1" applyAlignment="1">
      <alignment horizontal="center" vertical="center"/>
    </xf>
    <xf numFmtId="0" fontId="17" fillId="6" borderId="32"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22" fillId="6" borderId="23" xfId="4" applyFont="1" applyFill="1" applyBorder="1" applyAlignment="1">
      <alignment horizontal="left" vertical="center"/>
    </xf>
    <xf numFmtId="0" fontId="10" fillId="0" borderId="23" xfId="0" applyFont="1" applyFill="1" applyBorder="1" applyAlignment="1">
      <alignment horizontal="center" vertical="center" wrapText="1"/>
    </xf>
    <xf numFmtId="165" fontId="22" fillId="0" borderId="23" xfId="2" applyNumberFormat="1" applyFont="1" applyFill="1" applyBorder="1" applyAlignment="1">
      <alignment vertical="center"/>
    </xf>
    <xf numFmtId="0" fontId="22" fillId="0" borderId="23" xfId="4" applyFont="1" applyFill="1" applyBorder="1" applyAlignment="1">
      <alignment horizontal="center" vertical="center"/>
    </xf>
    <xf numFmtId="2" fontId="22" fillId="0" borderId="23" xfId="2" applyNumberFormat="1" applyFont="1" applyFill="1" applyBorder="1" applyAlignment="1">
      <alignment vertical="center"/>
    </xf>
    <xf numFmtId="0" fontId="22" fillId="0" borderId="23" xfId="4" applyFont="1" applyFill="1" applyBorder="1" applyAlignment="1">
      <alignment horizontal="left" vertical="center"/>
    </xf>
    <xf numFmtId="0" fontId="22" fillId="0" borderId="23" xfId="4" applyFont="1" applyFill="1" applyBorder="1" applyAlignment="1">
      <alignment horizontal="left" vertical="center" wrapText="1"/>
    </xf>
    <xf numFmtId="165" fontId="15" fillId="0" borderId="23" xfId="0" applyNumberFormat="1" applyFont="1" applyFill="1" applyBorder="1" applyAlignment="1">
      <alignment vertical="center" wrapText="1"/>
    </xf>
    <xf numFmtId="165" fontId="15" fillId="0" borderId="23" xfId="0" applyNumberFormat="1" applyFont="1" applyFill="1" applyBorder="1" applyAlignment="1">
      <alignment horizontal="center" vertical="center" wrapText="1"/>
    </xf>
    <xf numFmtId="165" fontId="10" fillId="0" borderId="23" xfId="0" applyNumberFormat="1" applyFont="1" applyFill="1" applyBorder="1" applyAlignment="1">
      <alignment vertical="center"/>
    </xf>
    <xf numFmtId="170" fontId="10" fillId="0" borderId="23" xfId="0" applyNumberFormat="1" applyFont="1" applyFill="1" applyBorder="1" applyAlignment="1">
      <alignment vertical="center"/>
    </xf>
    <xf numFmtId="4" fontId="22" fillId="0" borderId="23" xfId="2" applyNumberFormat="1" applyFont="1" applyFill="1" applyBorder="1" applyAlignment="1">
      <alignment horizontal="center" vertical="center"/>
    </xf>
    <xf numFmtId="0" fontId="17" fillId="0" borderId="1" xfId="0" applyFont="1" applyFill="1" applyBorder="1" applyAlignment="1">
      <alignment horizontal="center" vertical="center"/>
    </xf>
    <xf numFmtId="4" fontId="17" fillId="0" borderId="19" xfId="0" applyNumberFormat="1" applyFont="1" applyFill="1" applyBorder="1" applyAlignment="1">
      <alignment vertical="center"/>
    </xf>
    <xf numFmtId="165" fontId="22" fillId="6" borderId="23" xfId="2" applyNumberFormat="1" applyFont="1" applyFill="1" applyBorder="1" applyAlignment="1">
      <alignment horizontal="center" vertical="center"/>
    </xf>
    <xf numFmtId="165" fontId="10" fillId="0" borderId="23"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left" vertical="center"/>
    </xf>
    <xf numFmtId="2" fontId="10" fillId="0" borderId="6" xfId="0" applyNumberFormat="1" applyFont="1" applyFill="1" applyBorder="1" applyAlignment="1">
      <alignment horizontal="center" vertical="center"/>
    </xf>
    <xf numFmtId="2" fontId="10" fillId="0" borderId="23" xfId="0" applyNumberFormat="1" applyFont="1" applyBorder="1" applyAlignment="1">
      <alignment horizontal="center" vertical="center"/>
    </xf>
    <xf numFmtId="0" fontId="10" fillId="0" borderId="28" xfId="0" applyFont="1" applyBorder="1" applyAlignment="1">
      <alignment horizontal="center" vertical="center"/>
    </xf>
    <xf numFmtId="0" fontId="10" fillId="0" borderId="28" xfId="0" applyFont="1" applyBorder="1" applyAlignment="1">
      <alignment horizontal="left" vertical="center"/>
    </xf>
    <xf numFmtId="0" fontId="10" fillId="0" borderId="28" xfId="0" applyFont="1" applyFill="1" applyBorder="1" applyAlignment="1">
      <alignment horizontal="center" vertical="center"/>
    </xf>
    <xf numFmtId="2" fontId="22" fillId="0" borderId="28" xfId="2" applyNumberFormat="1" applyFont="1" applyFill="1" applyBorder="1" applyAlignment="1">
      <alignment horizontal="center" vertical="center"/>
    </xf>
    <xf numFmtId="0" fontId="10" fillId="0" borderId="8" xfId="0" applyFont="1" applyFill="1" applyBorder="1" applyAlignment="1">
      <alignment horizontal="center" vertical="center"/>
    </xf>
    <xf numFmtId="0" fontId="17" fillId="0" borderId="7" xfId="0" applyFont="1" applyFill="1" applyBorder="1" applyAlignment="1">
      <alignment vertical="center" wrapText="1"/>
    </xf>
    <xf numFmtId="0" fontId="17" fillId="0" borderId="32" xfId="0" applyFont="1" applyFill="1" applyBorder="1" applyAlignment="1">
      <alignment vertical="center" wrapText="1"/>
    </xf>
    <xf numFmtId="0" fontId="17" fillId="0" borderId="33" xfId="0" applyFont="1" applyFill="1" applyBorder="1" applyAlignment="1">
      <alignment vertical="center" wrapText="1"/>
    </xf>
    <xf numFmtId="0" fontId="23" fillId="0" borderId="23" xfId="4" applyFont="1" applyFill="1" applyBorder="1" applyAlignment="1">
      <alignment horizontal="center" vertical="center"/>
    </xf>
    <xf numFmtId="0" fontId="22" fillId="0" borderId="0" xfId="4" applyFont="1" applyFill="1" applyBorder="1"/>
    <xf numFmtId="0" fontId="22" fillId="0" borderId="0" xfId="4" applyFont="1" applyFill="1" applyBorder="1" applyAlignment="1">
      <alignment vertical="center"/>
    </xf>
    <xf numFmtId="0" fontId="22" fillId="0" borderId="0" xfId="4" applyFont="1" applyFill="1" applyBorder="1" applyAlignment="1">
      <alignment horizontal="center" vertical="center"/>
    </xf>
    <xf numFmtId="165" fontId="22" fillId="0" borderId="0" xfId="2" applyFont="1" applyFill="1" applyBorder="1" applyAlignment="1">
      <alignment vertical="center"/>
    </xf>
    <xf numFmtId="165" fontId="22" fillId="0" borderId="0" xfId="2" applyFont="1" applyFill="1" applyBorder="1" applyAlignment="1">
      <alignment horizontal="center" vertical="center"/>
    </xf>
    <xf numFmtId="0" fontId="17" fillId="0" borderId="1" xfId="0" applyFont="1" applyFill="1" applyBorder="1" applyAlignment="1"/>
    <xf numFmtId="0" fontId="10" fillId="0" borderId="0" xfId="0" applyFont="1" applyBorder="1" applyAlignment="1">
      <alignment horizontal="left" vertical="center" wrapText="1"/>
    </xf>
    <xf numFmtId="0" fontId="10" fillId="0" borderId="32" xfId="0" applyFont="1" applyFill="1" applyBorder="1"/>
    <xf numFmtId="0" fontId="10" fillId="0" borderId="33" xfId="0" applyFont="1" applyFill="1" applyBorder="1" applyAlignment="1">
      <alignment horizontal="center" vertical="center"/>
    </xf>
    <xf numFmtId="0" fontId="22" fillId="0" borderId="33" xfId="4" applyFont="1" applyFill="1" applyBorder="1" applyAlignment="1">
      <alignment horizontal="center" vertical="center"/>
    </xf>
    <xf numFmtId="0" fontId="10" fillId="0" borderId="33" xfId="0" applyFont="1" applyFill="1" applyBorder="1"/>
    <xf numFmtId="0" fontId="10" fillId="0" borderId="32" xfId="0" applyFont="1" applyFill="1" applyBorder="1" applyAlignment="1">
      <alignment horizontal="center" vertical="center"/>
    </xf>
    <xf numFmtId="0" fontId="15" fillId="0" borderId="33" xfId="0" applyFont="1" applyFill="1" applyBorder="1" applyAlignment="1">
      <alignment horizontal="center" vertical="center" wrapText="1"/>
    </xf>
    <xf numFmtId="0" fontId="17" fillId="0" borderId="1" xfId="0" applyFont="1" applyFill="1" applyBorder="1"/>
    <xf numFmtId="165" fontId="17" fillId="0" borderId="19" xfId="0" applyNumberFormat="1" applyFont="1" applyFill="1" applyBorder="1" applyAlignment="1"/>
    <xf numFmtId="165" fontId="10" fillId="0" borderId="0" xfId="0" applyNumberFormat="1" applyFont="1" applyAlignment="1">
      <alignment horizontal="center" vertical="center"/>
    </xf>
    <xf numFmtId="170" fontId="10" fillId="0" borderId="2" xfId="0" applyNumberFormat="1" applyFont="1" applyFill="1" applyBorder="1" applyAlignment="1">
      <alignment horizontal="left" vertical="center"/>
    </xf>
    <xf numFmtId="170" fontId="10" fillId="0" borderId="2" xfId="0" applyNumberFormat="1" applyFont="1" applyFill="1" applyBorder="1" applyAlignment="1">
      <alignment horizontal="center" vertical="center"/>
    </xf>
    <xf numFmtId="0" fontId="12" fillId="0" borderId="0" xfId="0" applyFont="1" applyFill="1" applyAlignment="1">
      <alignment horizontal="center"/>
    </xf>
    <xf numFmtId="0" fontId="12" fillId="0" borderId="0" xfId="0" applyFont="1" applyFill="1" applyBorder="1" applyAlignment="1">
      <alignment horizontal="left" vertical="center" wrapText="1"/>
    </xf>
    <xf numFmtId="0" fontId="10" fillId="0" borderId="23" xfId="0" applyFont="1" applyFill="1" applyBorder="1" applyAlignment="1">
      <alignment horizontal="center"/>
    </xf>
    <xf numFmtId="0" fontId="10" fillId="0" borderId="23" xfId="0" applyFont="1" applyFill="1" applyBorder="1" applyAlignment="1">
      <alignment vertical="center" wrapText="1"/>
    </xf>
    <xf numFmtId="43" fontId="10" fillId="0" borderId="23" xfId="6" applyNumberFormat="1" applyFont="1" applyFill="1" applyBorder="1" applyAlignment="1">
      <alignment horizontal="center" vertical="center"/>
    </xf>
    <xf numFmtId="43" fontId="22" fillId="0" borderId="23" xfId="6" applyNumberFormat="1" applyFont="1" applyFill="1" applyBorder="1" applyAlignment="1">
      <alignment horizontal="center" vertical="center"/>
    </xf>
    <xf numFmtId="43" fontId="17" fillId="0" borderId="23" xfId="6" applyNumberFormat="1" applyFont="1" applyFill="1" applyBorder="1" applyAlignment="1">
      <alignment horizontal="center" vertical="center"/>
    </xf>
    <xf numFmtId="0" fontId="10" fillId="0" borderId="23" xfId="0" applyFont="1" applyFill="1" applyBorder="1"/>
    <xf numFmtId="43" fontId="17" fillId="0" borderId="23" xfId="6" applyNumberFormat="1" applyFont="1" applyFill="1" applyBorder="1" applyAlignment="1">
      <alignment vertical="center" wrapText="1"/>
    </xf>
    <xf numFmtId="0" fontId="10" fillId="0" borderId="7" xfId="0" applyFont="1" applyFill="1" applyBorder="1" applyAlignment="1">
      <alignment horizontal="center" vertical="center"/>
    </xf>
    <xf numFmtId="43" fontId="10" fillId="0" borderId="32" xfId="6" applyNumberFormat="1" applyFont="1" applyFill="1" applyBorder="1" applyAlignment="1">
      <alignment horizontal="center" vertical="center"/>
    </xf>
    <xf numFmtId="43" fontId="10" fillId="0" borderId="33" xfId="6" applyNumberFormat="1" applyFont="1" applyFill="1" applyBorder="1" applyAlignment="1">
      <alignment horizontal="center" vertical="center"/>
    </xf>
    <xf numFmtId="0" fontId="10" fillId="0" borderId="23" xfId="0" applyFont="1" applyFill="1" applyBorder="1" applyAlignment="1">
      <alignment horizontal="left" vertical="center" wrapText="1"/>
    </xf>
    <xf numFmtId="43" fontId="17" fillId="0" borderId="32" xfId="6" applyNumberFormat="1" applyFont="1" applyFill="1" applyBorder="1" applyAlignment="1">
      <alignment vertical="center" wrapText="1"/>
    </xf>
    <xf numFmtId="43" fontId="17" fillId="0" borderId="33" xfId="6" applyNumberFormat="1" applyFont="1" applyFill="1" applyBorder="1" applyAlignment="1">
      <alignment vertical="center" wrapText="1"/>
    </xf>
    <xf numFmtId="43" fontId="22" fillId="0" borderId="23" xfId="6" applyNumberFormat="1" applyFont="1" applyFill="1" applyBorder="1" applyAlignment="1">
      <alignment horizontal="left" vertical="center"/>
    </xf>
    <xf numFmtId="43" fontId="15" fillId="0" borderId="23" xfId="6" applyNumberFormat="1" applyFont="1" applyFill="1" applyBorder="1" applyAlignment="1">
      <alignment horizontal="left" vertical="center" wrapText="1"/>
    </xf>
    <xf numFmtId="43" fontId="10" fillId="0" borderId="2" xfId="6" applyNumberFormat="1" applyFont="1" applyFill="1" applyBorder="1" applyAlignment="1">
      <alignment vertical="center"/>
    </xf>
    <xf numFmtId="43" fontId="10" fillId="0" borderId="2" xfId="6" applyNumberFormat="1" applyFont="1" applyFill="1" applyBorder="1" applyAlignment="1">
      <alignment horizontal="center" vertical="center"/>
    </xf>
    <xf numFmtId="43" fontId="22" fillId="0" borderId="3" xfId="6" applyNumberFormat="1" applyFont="1" applyFill="1" applyBorder="1" applyAlignment="1">
      <alignment horizontal="center" vertical="center"/>
    </xf>
    <xf numFmtId="43" fontId="21" fillId="0" borderId="23" xfId="6" applyNumberFormat="1" applyFont="1" applyFill="1" applyBorder="1" applyAlignment="1">
      <alignment horizontal="left" vertical="center"/>
    </xf>
    <xf numFmtId="0" fontId="10" fillId="0" borderId="34" xfId="0" applyFont="1" applyFill="1" applyBorder="1" applyAlignment="1">
      <alignment horizontal="center"/>
    </xf>
    <xf numFmtId="0" fontId="10" fillId="0" borderId="34" xfId="0" applyFont="1" applyFill="1" applyBorder="1" applyAlignment="1">
      <alignment horizontal="center" vertical="center"/>
    </xf>
    <xf numFmtId="0" fontId="10" fillId="0" borderId="34" xfId="0" applyFont="1" applyFill="1" applyBorder="1" applyAlignment="1">
      <alignment horizontal="left" vertical="center"/>
    </xf>
    <xf numFmtId="0" fontId="10" fillId="0" borderId="35" xfId="0" applyFont="1" applyFill="1" applyBorder="1" applyAlignment="1">
      <alignment horizontal="center" vertical="center"/>
    </xf>
    <xf numFmtId="0" fontId="10" fillId="0" borderId="0" xfId="0" applyFont="1" applyFill="1" applyAlignment="1">
      <alignment horizontal="center"/>
    </xf>
    <xf numFmtId="0" fontId="10" fillId="6" borderId="32" xfId="0" applyFont="1" applyFill="1" applyBorder="1" applyAlignment="1">
      <alignment horizontal="left" vertical="center"/>
    </xf>
    <xf numFmtId="0" fontId="10" fillId="6" borderId="23" xfId="0" applyFont="1" applyFill="1" applyBorder="1" applyAlignment="1">
      <alignment horizontal="left" vertical="center" wrapText="1"/>
    </xf>
    <xf numFmtId="0" fontId="17" fillId="6" borderId="7" xfId="0" applyFont="1" applyFill="1" applyBorder="1" applyAlignment="1">
      <alignment vertical="center" wrapText="1"/>
    </xf>
    <xf numFmtId="0" fontId="17" fillId="0" borderId="7" xfId="0" applyFont="1" applyFill="1" applyBorder="1" applyAlignment="1">
      <alignment horizontal="center" vertical="center"/>
    </xf>
    <xf numFmtId="165" fontId="17" fillId="0" borderId="33" xfId="0" applyNumberFormat="1" applyFont="1" applyFill="1" applyBorder="1" applyAlignment="1">
      <alignment vertical="center"/>
    </xf>
    <xf numFmtId="165" fontId="17" fillId="0" borderId="23" xfId="0" applyNumberFormat="1" applyFont="1" applyFill="1" applyBorder="1" applyAlignment="1">
      <alignment vertical="center"/>
    </xf>
    <xf numFmtId="0" fontId="10" fillId="6" borderId="23" xfId="0" applyFont="1" applyFill="1" applyBorder="1"/>
    <xf numFmtId="165" fontId="10" fillId="6" borderId="23" xfId="0" applyNumberFormat="1" applyFont="1" applyFill="1" applyBorder="1" applyAlignment="1">
      <alignment horizontal="center" vertical="center"/>
    </xf>
    <xf numFmtId="0" fontId="10" fillId="6" borderId="0" xfId="0" applyFont="1" applyFill="1"/>
    <xf numFmtId="0" fontId="10" fillId="6" borderId="0" xfId="0" applyFont="1" applyFill="1" applyBorder="1" applyAlignment="1">
      <alignment horizontal="center" vertical="center"/>
    </xf>
    <xf numFmtId="0" fontId="10" fillId="6" borderId="0" xfId="0" applyFont="1" applyFill="1" applyBorder="1" applyAlignment="1">
      <alignment horizontal="left" vertical="center"/>
    </xf>
    <xf numFmtId="165" fontId="10" fillId="6" borderId="0" xfId="0" applyNumberFormat="1" applyFont="1" applyFill="1" applyBorder="1" applyAlignment="1">
      <alignment horizontal="center" vertical="center"/>
    </xf>
    <xf numFmtId="165" fontId="17" fillId="6" borderId="0" xfId="0" applyNumberFormat="1" applyFont="1" applyFill="1" applyBorder="1" applyAlignment="1"/>
    <xf numFmtId="2" fontId="10" fillId="6" borderId="23" xfId="0" applyNumberFormat="1" applyFont="1" applyFill="1" applyBorder="1" applyAlignment="1">
      <alignment horizontal="center" vertical="center"/>
    </xf>
    <xf numFmtId="2" fontId="22" fillId="6" borderId="23" xfId="2" applyNumberFormat="1" applyFont="1" applyFill="1" applyBorder="1" applyAlignment="1">
      <alignment horizontal="center" vertical="center"/>
    </xf>
    <xf numFmtId="0" fontId="10" fillId="6" borderId="23" xfId="0" applyFont="1" applyFill="1" applyBorder="1" applyAlignment="1">
      <alignment vertical="center" wrapText="1"/>
    </xf>
    <xf numFmtId="0" fontId="22" fillId="6" borderId="0" xfId="4" applyFont="1" applyFill="1" applyBorder="1"/>
    <xf numFmtId="0" fontId="22" fillId="6" borderId="0" xfId="4" applyFont="1" applyFill="1" applyBorder="1" applyAlignment="1">
      <alignment vertical="center"/>
    </xf>
    <xf numFmtId="0" fontId="22" fillId="6" borderId="0" xfId="4" applyFont="1" applyFill="1" applyBorder="1" applyAlignment="1">
      <alignment horizontal="center" vertical="center"/>
    </xf>
    <xf numFmtId="165" fontId="22" fillId="6" borderId="0" xfId="2" applyFont="1" applyFill="1" applyBorder="1" applyAlignment="1">
      <alignment horizontal="center" vertical="center"/>
    </xf>
    <xf numFmtId="0" fontId="17" fillId="6" borderId="0" xfId="0" applyFont="1" applyFill="1" applyBorder="1"/>
    <xf numFmtId="0" fontId="10" fillId="6" borderId="0" xfId="0" applyFont="1" applyFill="1" applyBorder="1" applyAlignment="1">
      <alignment horizontal="left" vertical="center" wrapText="1"/>
    </xf>
    <xf numFmtId="0" fontId="17" fillId="6" borderId="23" xfId="0" applyFont="1" applyFill="1" applyBorder="1" applyAlignment="1">
      <alignment horizontal="left" vertical="center"/>
    </xf>
    <xf numFmtId="2" fontId="10" fillId="0" borderId="10" xfId="0" applyNumberFormat="1"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2" fontId="10" fillId="0" borderId="11"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xf>
    <xf numFmtId="2" fontId="22" fillId="0" borderId="12" xfId="2" applyNumberFormat="1" applyFont="1" applyFill="1" applyBorder="1" applyAlignment="1">
      <alignment horizontal="center" vertical="center"/>
    </xf>
    <xf numFmtId="2" fontId="10" fillId="0" borderId="12" xfId="0" applyNumberFormat="1" applyFont="1" applyFill="1" applyBorder="1" applyAlignment="1">
      <alignment horizontal="center" vertical="center"/>
    </xf>
    <xf numFmtId="2" fontId="22" fillId="0" borderId="13" xfId="2" applyNumberFormat="1" applyFont="1" applyFill="1" applyBorder="1" applyAlignment="1">
      <alignment horizontal="center" vertical="center"/>
    </xf>
    <xf numFmtId="0" fontId="10" fillId="0" borderId="15" xfId="0" applyFont="1" applyFill="1" applyBorder="1" applyAlignment="1">
      <alignment horizontal="center" vertical="center"/>
    </xf>
    <xf numFmtId="2" fontId="10" fillId="0" borderId="15" xfId="0" applyNumberFormat="1" applyFont="1" applyFill="1" applyBorder="1" applyAlignment="1">
      <alignment horizontal="center" vertical="center"/>
    </xf>
    <xf numFmtId="2" fontId="10" fillId="0" borderId="16" xfId="0" applyNumberFormat="1" applyFont="1" applyFill="1" applyBorder="1" applyAlignment="1">
      <alignment horizontal="center" vertical="center"/>
    </xf>
    <xf numFmtId="0" fontId="10" fillId="0" borderId="12" xfId="0" applyFont="1" applyFill="1" applyBorder="1" applyAlignment="1">
      <alignment horizontal="left" vertical="center"/>
    </xf>
    <xf numFmtId="165" fontId="22" fillId="0" borderId="12" xfId="2" applyNumberFormat="1" applyFont="1" applyFill="1" applyBorder="1" applyAlignment="1">
      <alignment horizontal="center" vertical="center"/>
    </xf>
    <xf numFmtId="165" fontId="10" fillId="0" borderId="12" xfId="0" applyNumberFormat="1" applyFont="1" applyFill="1" applyBorder="1" applyAlignment="1">
      <alignment horizontal="center" vertical="center"/>
    </xf>
    <xf numFmtId="165" fontId="22" fillId="0" borderId="13" xfId="2" applyNumberFormat="1" applyFont="1" applyFill="1" applyBorder="1" applyAlignment="1">
      <alignment horizontal="center" vertical="center"/>
    </xf>
    <xf numFmtId="165" fontId="10" fillId="0" borderId="13" xfId="0" applyNumberFormat="1" applyFont="1" applyFill="1" applyBorder="1" applyAlignment="1">
      <alignment horizontal="center" vertical="center"/>
    </xf>
    <xf numFmtId="0" fontId="10" fillId="0" borderId="17" xfId="0" applyFont="1" applyFill="1" applyBorder="1" applyAlignment="1">
      <alignment horizontal="center" vertical="center"/>
    </xf>
    <xf numFmtId="0" fontId="10" fillId="0" borderId="15" xfId="0" applyFont="1" applyFill="1" applyBorder="1" applyAlignment="1">
      <alignment horizontal="left" vertical="center"/>
    </xf>
    <xf numFmtId="165" fontId="22" fillId="0" borderId="15" xfId="2" applyNumberFormat="1" applyFont="1" applyFill="1" applyBorder="1" applyAlignment="1">
      <alignment horizontal="center" vertical="center"/>
    </xf>
    <xf numFmtId="165" fontId="10" fillId="0" borderId="15" xfId="0" applyNumberFormat="1" applyFont="1" applyFill="1" applyBorder="1" applyAlignment="1">
      <alignment horizontal="center" vertical="center"/>
    </xf>
    <xf numFmtId="165" fontId="22" fillId="0" borderId="16" xfId="2" applyNumberFormat="1" applyFont="1" applyFill="1" applyBorder="1" applyAlignment="1">
      <alignment horizontal="center" vertical="center"/>
    </xf>
    <xf numFmtId="0" fontId="10" fillId="0" borderId="10" xfId="0" applyFont="1" applyFill="1" applyBorder="1" applyAlignment="1">
      <alignment horizontal="left" vertical="center"/>
    </xf>
    <xf numFmtId="0" fontId="22" fillId="0" borderId="9" xfId="4" applyFont="1" applyFill="1" applyBorder="1" applyAlignment="1">
      <alignment horizontal="center" vertical="center"/>
    </xf>
    <xf numFmtId="0" fontId="22" fillId="6" borderId="10" xfId="4" applyFont="1" applyFill="1" applyBorder="1" applyAlignment="1">
      <alignment horizontal="left" vertical="center"/>
    </xf>
    <xf numFmtId="0" fontId="22" fillId="0" borderId="10" xfId="4" applyFont="1" applyFill="1" applyBorder="1" applyAlignment="1">
      <alignment horizontal="center" vertical="center"/>
    </xf>
    <xf numFmtId="165" fontId="22" fillId="0" borderId="10" xfId="2" applyNumberFormat="1" applyFont="1" applyFill="1" applyBorder="1" applyAlignment="1">
      <alignment horizontal="center" vertical="center"/>
    </xf>
    <xf numFmtId="165" fontId="22" fillId="0" borderId="11" xfId="2" applyNumberFormat="1" applyFont="1" applyFill="1" applyBorder="1" applyAlignment="1">
      <alignment horizontal="center" vertical="center"/>
    </xf>
    <xf numFmtId="0" fontId="22" fillId="0" borderId="14" xfId="4" applyFont="1" applyFill="1" applyBorder="1" applyAlignment="1">
      <alignment horizontal="center" vertical="center"/>
    </xf>
    <xf numFmtId="0" fontId="22" fillId="6" borderId="12" xfId="4" applyFont="1" applyFill="1" applyBorder="1" applyAlignment="1">
      <alignment horizontal="left" vertical="center"/>
    </xf>
    <xf numFmtId="0" fontId="22" fillId="0" borderId="12" xfId="4" applyFont="1" applyFill="1" applyBorder="1" applyAlignment="1">
      <alignment horizontal="center" vertical="center"/>
    </xf>
    <xf numFmtId="0" fontId="22" fillId="0" borderId="12" xfId="4"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12" xfId="0" applyFont="1" applyFill="1" applyBorder="1" applyAlignment="1">
      <alignment horizontal="center" vertical="center" wrapText="1"/>
    </xf>
    <xf numFmtId="165" fontId="15" fillId="0" borderId="12" xfId="0" applyNumberFormat="1" applyFont="1" applyFill="1" applyBorder="1" applyAlignment="1">
      <alignment horizontal="center" vertical="center" wrapText="1"/>
    </xf>
    <xf numFmtId="165" fontId="15" fillId="0" borderId="13" xfId="0" applyNumberFormat="1" applyFont="1" applyFill="1" applyBorder="1" applyAlignment="1">
      <alignment horizontal="center" vertical="center" wrapText="1"/>
    </xf>
    <xf numFmtId="0" fontId="10" fillId="0" borderId="37" xfId="0" applyFont="1" applyFill="1" applyBorder="1" applyAlignment="1">
      <alignment horizontal="center" vertical="center"/>
    </xf>
    <xf numFmtId="0" fontId="10" fillId="0" borderId="37" xfId="0" applyFont="1" applyFill="1" applyBorder="1" applyAlignment="1">
      <alignment horizontal="left" vertical="center"/>
    </xf>
    <xf numFmtId="165" fontId="10" fillId="0" borderId="37" xfId="0" applyNumberFormat="1" applyFont="1" applyFill="1" applyBorder="1" applyAlignment="1">
      <alignment horizontal="center" vertical="center"/>
    </xf>
    <xf numFmtId="0" fontId="22" fillId="0" borderId="12" xfId="4" applyFont="1" applyFill="1" applyBorder="1" applyAlignment="1">
      <alignment horizontal="left" vertical="center" wrapText="1"/>
    </xf>
    <xf numFmtId="0" fontId="15" fillId="0" borderId="12" xfId="0" applyFont="1" applyFill="1" applyBorder="1" applyAlignment="1">
      <alignment horizontal="left" vertical="center"/>
    </xf>
    <xf numFmtId="165" fontId="22" fillId="0" borderId="0" xfId="2" applyNumberFormat="1" applyFont="1" applyFill="1" applyBorder="1" applyAlignment="1">
      <alignment horizontal="center" vertical="center"/>
    </xf>
    <xf numFmtId="0" fontId="17" fillId="0" borderId="0" xfId="0" applyFont="1" applyFill="1" applyBorder="1"/>
    <xf numFmtId="165" fontId="17" fillId="0" borderId="0" xfId="0" applyNumberFormat="1" applyFont="1" applyFill="1" applyBorder="1" applyAlignment="1">
      <alignment horizontal="center" vertical="center"/>
    </xf>
    <xf numFmtId="0" fontId="24" fillId="7" borderId="23" xfId="4" applyFont="1" applyFill="1" applyBorder="1" applyAlignment="1">
      <alignment vertical="center" wrapText="1"/>
    </xf>
    <xf numFmtId="0" fontId="24" fillId="7" borderId="23" xfId="4" applyFont="1" applyFill="1" applyBorder="1" applyAlignment="1">
      <alignment vertical="center"/>
    </xf>
    <xf numFmtId="4" fontId="24" fillId="7" borderId="23" xfId="4" applyNumberFormat="1" applyFont="1" applyFill="1" applyBorder="1" applyAlignment="1">
      <alignment horizontal="center" vertical="center"/>
    </xf>
    <xf numFmtId="0" fontId="25" fillId="7" borderId="23" xfId="0" applyFont="1" applyFill="1" applyBorder="1"/>
    <xf numFmtId="0" fontId="24" fillId="7" borderId="23" xfId="0" applyFont="1" applyFill="1" applyBorder="1"/>
    <xf numFmtId="0" fontId="24" fillId="7" borderId="23" xfId="0" applyFont="1" applyFill="1" applyBorder="1" applyAlignment="1">
      <alignment horizontal="center"/>
    </xf>
    <xf numFmtId="0" fontId="24" fillId="7" borderId="23" xfId="0" applyFont="1" applyFill="1" applyBorder="1" applyAlignment="1">
      <alignment horizontal="center" vertical="center"/>
    </xf>
    <xf numFmtId="0" fontId="26" fillId="7" borderId="23" xfId="0" applyFont="1" applyFill="1" applyBorder="1" applyAlignment="1">
      <alignment horizontal="center" vertical="center"/>
    </xf>
    <xf numFmtId="0" fontId="24" fillId="7" borderId="23" xfId="4" applyFont="1" applyFill="1" applyBorder="1" applyAlignment="1">
      <alignment horizontal="center" vertical="center" wrapText="1"/>
    </xf>
    <xf numFmtId="0" fontId="24" fillId="7" borderId="23" xfId="4" applyFont="1" applyFill="1" applyBorder="1" applyAlignment="1">
      <alignment horizontal="center" vertical="center"/>
    </xf>
    <xf numFmtId="2" fontId="10" fillId="6" borderId="23" xfId="0" applyNumberFormat="1" applyFont="1" applyFill="1" applyBorder="1" applyAlignment="1">
      <alignment vertical="center"/>
    </xf>
    <xf numFmtId="43" fontId="22" fillId="6" borderId="23" xfId="6" applyFont="1" applyFill="1" applyBorder="1" applyAlignment="1">
      <alignment vertical="center"/>
    </xf>
    <xf numFmtId="2" fontId="22" fillId="6" borderId="23" xfId="2" applyNumberFormat="1" applyFont="1" applyFill="1" applyBorder="1" applyAlignment="1">
      <alignment vertical="center"/>
    </xf>
    <xf numFmtId="0" fontId="10" fillId="6" borderId="23" xfId="0" applyFont="1" applyFill="1" applyBorder="1" applyAlignment="1">
      <alignment horizontal="center" vertical="center" wrapText="1"/>
    </xf>
    <xf numFmtId="165" fontId="22" fillId="6" borderId="23" xfId="2" applyNumberFormat="1" applyFont="1" applyFill="1" applyBorder="1" applyAlignment="1">
      <alignment vertical="center"/>
    </xf>
    <xf numFmtId="170" fontId="10" fillId="6" borderId="23" xfId="0" applyNumberFormat="1" applyFont="1" applyFill="1" applyBorder="1" applyAlignment="1">
      <alignment horizontal="left" vertical="center"/>
    </xf>
    <xf numFmtId="170" fontId="10" fillId="6" borderId="23" xfId="0" applyNumberFormat="1" applyFont="1" applyFill="1" applyBorder="1" applyAlignment="1">
      <alignment horizontal="center" vertical="center"/>
    </xf>
    <xf numFmtId="170" fontId="10" fillId="6" borderId="23" xfId="0" applyNumberFormat="1" applyFont="1" applyFill="1" applyBorder="1" applyAlignment="1">
      <alignment vertical="center"/>
    </xf>
    <xf numFmtId="4" fontId="22" fillId="6" borderId="23" xfId="2" applyNumberFormat="1" applyFont="1" applyFill="1" applyBorder="1" applyAlignment="1">
      <alignment vertical="center"/>
    </xf>
    <xf numFmtId="0" fontId="10" fillId="6" borderId="0" xfId="0" applyFont="1" applyFill="1" applyAlignment="1">
      <alignment horizontal="left" vertical="center"/>
    </xf>
    <xf numFmtId="0" fontId="10" fillId="6" borderId="0" xfId="0" applyFont="1" applyFill="1" applyAlignment="1">
      <alignment horizontal="center" vertical="center"/>
    </xf>
    <xf numFmtId="165" fontId="10" fillId="6" borderId="0" xfId="0" applyNumberFormat="1" applyFont="1" applyFill="1" applyAlignment="1">
      <alignment horizontal="center" vertical="center"/>
    </xf>
    <xf numFmtId="165" fontId="22" fillId="6" borderId="23" xfId="2" applyNumberFormat="1" applyFont="1" applyFill="1" applyBorder="1" applyAlignment="1">
      <alignment horizontal="right" vertical="center"/>
    </xf>
    <xf numFmtId="165" fontId="10" fillId="6" borderId="23" xfId="0" applyNumberFormat="1" applyFont="1" applyFill="1" applyBorder="1" applyAlignment="1">
      <alignment horizontal="right" vertical="center"/>
    </xf>
    <xf numFmtId="165" fontId="10" fillId="6" borderId="0" xfId="0" applyNumberFormat="1" applyFont="1" applyFill="1" applyAlignment="1">
      <alignment horizontal="right" vertical="center"/>
    </xf>
    <xf numFmtId="2" fontId="10" fillId="6" borderId="23" xfId="0" applyNumberFormat="1" applyFont="1" applyFill="1" applyBorder="1" applyAlignment="1">
      <alignment horizontal="right" vertical="center"/>
    </xf>
    <xf numFmtId="2" fontId="22" fillId="6" borderId="23" xfId="2" applyNumberFormat="1" applyFont="1" applyFill="1" applyBorder="1" applyAlignment="1">
      <alignment horizontal="right" vertical="center"/>
    </xf>
    <xf numFmtId="0" fontId="10" fillId="6" borderId="32" xfId="0" applyFont="1" applyFill="1" applyBorder="1" applyAlignment="1">
      <alignment horizontal="center" vertical="center"/>
    </xf>
    <xf numFmtId="0" fontId="10" fillId="6" borderId="32" xfId="0" applyFont="1" applyFill="1" applyBorder="1" applyAlignment="1">
      <alignment vertical="center"/>
    </xf>
    <xf numFmtId="2" fontId="10" fillId="6" borderId="33" xfId="0" applyNumberFormat="1" applyFont="1" applyFill="1" applyBorder="1" applyAlignment="1">
      <alignment horizontal="right" vertical="center"/>
    </xf>
    <xf numFmtId="0" fontId="17" fillId="6" borderId="32" xfId="0" applyFont="1" applyFill="1" applyBorder="1" applyAlignment="1">
      <alignment vertical="center" wrapText="1"/>
    </xf>
    <xf numFmtId="0" fontId="17" fillId="6" borderId="33" xfId="0" applyFont="1" applyFill="1" applyBorder="1" applyAlignment="1">
      <alignment vertical="center" wrapText="1"/>
    </xf>
    <xf numFmtId="0" fontId="24" fillId="7" borderId="33" xfId="4" applyFont="1" applyFill="1" applyBorder="1" applyAlignment="1">
      <alignment horizontal="center" vertical="center" wrapText="1"/>
    </xf>
    <xf numFmtId="0" fontId="16" fillId="0" borderId="0" xfId="0" applyFont="1" applyBorder="1" applyAlignment="1">
      <alignment horizontal="left" vertical="center"/>
    </xf>
    <xf numFmtId="0" fontId="16" fillId="0" borderId="0" xfId="0" applyFont="1" applyBorder="1" applyAlignment="1">
      <alignment horizontal="center" vertical="center"/>
    </xf>
    <xf numFmtId="2" fontId="16" fillId="0" borderId="0" xfId="0" applyNumberFormat="1" applyFont="1" applyBorder="1" applyAlignment="1">
      <alignment horizontal="right" vertical="center"/>
    </xf>
    <xf numFmtId="2" fontId="16" fillId="0" borderId="0" xfId="0" applyNumberFormat="1" applyFont="1" applyBorder="1" applyAlignment="1">
      <alignment horizontal="center" vertical="center"/>
    </xf>
    <xf numFmtId="0" fontId="27" fillId="7" borderId="23" xfId="4" applyFont="1" applyFill="1" applyBorder="1" applyAlignment="1">
      <alignment horizontal="center" vertical="center" wrapText="1"/>
    </xf>
    <xf numFmtId="0" fontId="27" fillId="7" borderId="23" xfId="4" applyFont="1" applyFill="1" applyBorder="1" applyAlignment="1">
      <alignment horizontal="center" vertical="center"/>
    </xf>
    <xf numFmtId="4" fontId="27" fillId="7" borderId="23" xfId="4" applyNumberFormat="1" applyFont="1" applyFill="1" applyBorder="1" applyAlignment="1">
      <alignment horizontal="center" vertical="center"/>
    </xf>
    <xf numFmtId="0" fontId="24" fillId="7" borderId="23" xfId="0" applyFont="1" applyFill="1" applyBorder="1" applyAlignment="1">
      <alignment wrapText="1"/>
    </xf>
    <xf numFmtId="0" fontId="17" fillId="0" borderId="23" xfId="0" applyFont="1" applyBorder="1" applyAlignment="1">
      <alignment wrapText="1"/>
    </xf>
    <xf numFmtId="0" fontId="10" fillId="0" borderId="23" xfId="0" applyFont="1" applyBorder="1" applyAlignment="1">
      <alignment wrapText="1"/>
    </xf>
    <xf numFmtId="2" fontId="10" fillId="0" borderId="23" xfId="0" applyNumberFormat="1" applyFont="1" applyBorder="1" applyAlignment="1">
      <alignment horizontal="right"/>
    </xf>
    <xf numFmtId="0" fontId="10" fillId="6" borderId="23" xfId="0" applyFont="1" applyFill="1" applyBorder="1" applyAlignment="1">
      <alignment wrapText="1"/>
    </xf>
    <xf numFmtId="0" fontId="22" fillId="0" borderId="4" xfId="4" applyFont="1" applyFill="1" applyBorder="1" applyAlignment="1">
      <alignment horizontal="left" vertical="center"/>
    </xf>
    <xf numFmtId="165" fontId="22" fillId="0" borderId="4" xfId="2" applyNumberFormat="1" applyFont="1" applyFill="1" applyBorder="1" applyAlignment="1">
      <alignment vertical="center"/>
    </xf>
    <xf numFmtId="165" fontId="22" fillId="0" borderId="4" xfId="2" applyNumberFormat="1" applyFont="1" applyFill="1" applyBorder="1" applyAlignment="1">
      <alignment horizontal="center" vertical="center"/>
    </xf>
    <xf numFmtId="2" fontId="22" fillId="0" borderId="4" xfId="2" applyNumberFormat="1" applyFont="1" applyFill="1" applyBorder="1" applyAlignment="1">
      <alignment horizontal="right" vertical="center"/>
    </xf>
    <xf numFmtId="2" fontId="17" fillId="0" borderId="23" xfId="6" applyNumberFormat="1" applyFont="1" applyBorder="1" applyAlignment="1">
      <alignment horizontal="right"/>
    </xf>
    <xf numFmtId="0" fontId="10" fillId="0" borderId="0" xfId="0" applyFont="1" applyAlignment="1">
      <alignment horizontal="center"/>
    </xf>
    <xf numFmtId="0" fontId="10" fillId="0" borderId="0" xfId="0" applyFont="1" applyAlignment="1">
      <alignment wrapText="1"/>
    </xf>
    <xf numFmtId="0" fontId="13" fillId="0" borderId="0" xfId="0" applyFont="1" applyFill="1" applyAlignment="1">
      <alignment horizontal="left" vertical="center" wrapText="1"/>
    </xf>
    <xf numFmtId="0" fontId="26" fillId="7" borderId="5" xfId="4" applyFont="1" applyFill="1" applyBorder="1" applyAlignment="1">
      <alignment vertical="center" wrapText="1"/>
    </xf>
    <xf numFmtId="0" fontId="26" fillId="7" borderId="38" xfId="4" applyFont="1" applyFill="1" applyBorder="1" applyAlignment="1">
      <alignment horizontal="center" vertical="center"/>
    </xf>
    <xf numFmtId="0" fontId="26" fillId="7" borderId="6" xfId="4" applyFont="1" applyFill="1" applyBorder="1" applyAlignment="1">
      <alignment vertical="center"/>
    </xf>
    <xf numFmtId="0" fontId="26" fillId="7" borderId="7" xfId="4" applyFont="1" applyFill="1" applyBorder="1" applyAlignment="1">
      <alignment vertical="center"/>
    </xf>
    <xf numFmtId="4" fontId="26" fillId="7" borderId="8" xfId="4" applyNumberFormat="1" applyFont="1" applyFill="1" applyBorder="1" applyAlignment="1">
      <alignment horizontal="center" vertical="center"/>
    </xf>
    <xf numFmtId="4" fontId="26" fillId="7" borderId="3" xfId="4" applyNumberFormat="1" applyFont="1" applyFill="1" applyBorder="1" applyAlignment="1">
      <alignment horizontal="center" vertical="center"/>
    </xf>
    <xf numFmtId="0" fontId="10" fillId="4" borderId="23" xfId="0" applyFont="1" applyFill="1" applyBorder="1" applyAlignment="1">
      <alignment horizontal="center"/>
    </xf>
    <xf numFmtId="0" fontId="10" fillId="4" borderId="23" xfId="0" applyFont="1" applyFill="1" applyBorder="1" applyAlignment="1">
      <alignment horizontal="right"/>
    </xf>
    <xf numFmtId="0" fontId="17" fillId="0" borderId="7" xfId="0" applyFont="1" applyBorder="1"/>
    <xf numFmtId="0" fontId="17" fillId="0" borderId="32" xfId="0" applyFont="1" applyBorder="1"/>
    <xf numFmtId="0" fontId="10" fillId="0" borderId="33" xfId="0" applyFont="1" applyBorder="1"/>
    <xf numFmtId="0" fontId="10" fillId="0" borderId="23" xfId="0" applyFont="1" applyBorder="1" applyAlignment="1">
      <alignment vertical="center"/>
    </xf>
    <xf numFmtId="0" fontId="10" fillId="0" borderId="23" xfId="0" applyFont="1" applyBorder="1" applyAlignment="1">
      <alignment horizontal="justify" vertical="center"/>
    </xf>
    <xf numFmtId="167" fontId="22" fillId="0" borderId="23" xfId="0" applyNumberFormat="1" applyFont="1" applyFill="1" applyBorder="1" applyAlignment="1">
      <alignment vertical="center"/>
    </xf>
    <xf numFmtId="0" fontId="17" fillId="5" borderId="7" xfId="0" applyFont="1" applyFill="1" applyBorder="1"/>
    <xf numFmtId="0" fontId="17" fillId="5" borderId="32" xfId="0" applyFont="1" applyFill="1" applyBorder="1"/>
    <xf numFmtId="167" fontId="7" fillId="5" borderId="33" xfId="0" applyNumberFormat="1" applyFont="1" applyFill="1" applyBorder="1"/>
    <xf numFmtId="167" fontId="17" fillId="0" borderId="33" xfId="0" applyNumberFormat="1" applyFont="1" applyFill="1" applyBorder="1"/>
    <xf numFmtId="167" fontId="10" fillId="0" borderId="23" xfId="0" applyNumberFormat="1" applyFont="1" applyFill="1" applyBorder="1"/>
    <xf numFmtId="0" fontId="17" fillId="5" borderId="23" xfId="0" applyFont="1" applyFill="1" applyBorder="1"/>
    <xf numFmtId="167" fontId="10" fillId="0" borderId="33" xfId="0" applyNumberFormat="1" applyFont="1" applyBorder="1"/>
    <xf numFmtId="167" fontId="10" fillId="0" borderId="23" xfId="0" applyNumberFormat="1" applyFont="1" applyBorder="1" applyAlignment="1">
      <alignment vertical="center"/>
    </xf>
    <xf numFmtId="0" fontId="10" fillId="0" borderId="23" xfId="0" applyFont="1" applyBorder="1" applyAlignment="1">
      <alignment vertical="center" wrapText="1"/>
    </xf>
    <xf numFmtId="0" fontId="10" fillId="0" borderId="32" xfId="0" applyFont="1" applyBorder="1"/>
    <xf numFmtId="167" fontId="7" fillId="0" borderId="33" xfId="0" applyNumberFormat="1" applyFont="1" applyBorder="1"/>
    <xf numFmtId="167" fontId="10" fillId="0" borderId="0" xfId="0" applyNumberFormat="1" applyFont="1"/>
    <xf numFmtId="43" fontId="10" fillId="0" borderId="0" xfId="0" applyNumberFormat="1" applyFont="1"/>
    <xf numFmtId="0" fontId="10" fillId="0" borderId="0" xfId="0" applyFont="1" applyAlignment="1">
      <alignment vertical="center"/>
    </xf>
    <xf numFmtId="0" fontId="12" fillId="0" borderId="0" xfId="0" applyFont="1" applyAlignment="1">
      <alignment horizontal="center"/>
    </xf>
    <xf numFmtId="166"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xf numFmtId="0" fontId="10" fillId="0" borderId="8" xfId="0" applyFont="1" applyBorder="1" applyAlignment="1">
      <alignment horizontal="center"/>
    </xf>
    <xf numFmtId="0" fontId="10" fillId="0" borderId="25" xfId="0" applyFont="1" applyBorder="1" applyAlignment="1">
      <alignment horizontal="center"/>
    </xf>
    <xf numFmtId="0" fontId="10" fillId="0" borderId="23" xfId="0" applyFont="1" applyBorder="1" applyAlignment="1">
      <alignment horizontal="left"/>
    </xf>
    <xf numFmtId="0" fontId="8" fillId="0" borderId="23" xfId="0" applyFont="1" applyBorder="1" applyAlignment="1">
      <alignment horizontal="center" vertical="top" wrapText="1"/>
    </xf>
    <xf numFmtId="0" fontId="11" fillId="0" borderId="23" xfId="0" applyFont="1" applyBorder="1" applyAlignment="1">
      <alignment horizontal="center" vertical="top" wrapText="1"/>
    </xf>
    <xf numFmtId="2" fontId="12" fillId="0" borderId="23" xfId="0" applyNumberFormat="1" applyFont="1" applyBorder="1" applyAlignment="1">
      <alignment horizontal="right" wrapText="1"/>
    </xf>
    <xf numFmtId="2" fontId="10" fillId="0" borderId="23" xfId="0" applyNumberFormat="1" applyFont="1" applyBorder="1" applyAlignment="1">
      <alignment horizontal="center" wrapText="1"/>
    </xf>
    <xf numFmtId="2" fontId="10" fillId="0" borderId="26" xfId="0" applyNumberFormat="1" applyFont="1" applyBorder="1" applyAlignment="1">
      <alignment horizontal="right"/>
    </xf>
    <xf numFmtId="2" fontId="10" fillId="0" borderId="23" xfId="0" applyNumberFormat="1" applyFont="1" applyBorder="1" applyAlignment="1">
      <alignment horizontal="center"/>
    </xf>
    <xf numFmtId="0" fontId="3" fillId="0" borderId="23" xfId="4" applyFont="1" applyFill="1" applyBorder="1" applyAlignment="1">
      <alignment horizontal="left"/>
    </xf>
    <xf numFmtId="2" fontId="3" fillId="0" borderId="23" xfId="2" applyNumberFormat="1" applyFont="1" applyFill="1" applyBorder="1" applyAlignment="1">
      <alignment horizontal="right" vertical="center"/>
    </xf>
    <xf numFmtId="0" fontId="3" fillId="0" borderId="23" xfId="4" applyFont="1" applyFill="1" applyBorder="1" applyAlignment="1">
      <alignment horizontal="center"/>
    </xf>
    <xf numFmtId="0" fontId="15" fillId="0" borderId="23" xfId="0" applyFont="1" applyFill="1" applyBorder="1" applyAlignment="1">
      <alignment horizontal="left" vertical="top" wrapText="1"/>
    </xf>
    <xf numFmtId="2" fontId="10" fillId="0" borderId="23" xfId="0" applyNumberFormat="1" applyFont="1" applyFill="1" applyBorder="1" applyAlignment="1">
      <alignment horizontal="right"/>
    </xf>
    <xf numFmtId="2" fontId="10" fillId="0" borderId="23" xfId="0" applyNumberFormat="1" applyFont="1" applyFill="1" applyBorder="1" applyAlignment="1">
      <alignment horizontal="center"/>
    </xf>
    <xf numFmtId="0" fontId="15" fillId="0" borderId="23" xfId="0" applyFont="1" applyFill="1" applyBorder="1" applyAlignment="1">
      <alignment horizontal="center" vertical="top" wrapText="1"/>
    </xf>
    <xf numFmtId="2" fontId="15" fillId="0" borderId="23" xfId="0" applyNumberFormat="1" applyFont="1" applyFill="1" applyBorder="1" applyAlignment="1">
      <alignment horizontal="right" vertical="top" wrapText="1"/>
    </xf>
    <xf numFmtId="2" fontId="15" fillId="0" borderId="23" xfId="0" applyNumberFormat="1" applyFont="1" applyFill="1" applyBorder="1" applyAlignment="1">
      <alignment horizontal="center" vertical="top" wrapText="1"/>
    </xf>
    <xf numFmtId="0" fontId="10" fillId="0" borderId="23" xfId="0" applyFont="1" applyFill="1" applyBorder="1" applyAlignment="1">
      <alignment horizontal="left"/>
    </xf>
    <xf numFmtId="0" fontId="10" fillId="6" borderId="23" xfId="0" applyFont="1" applyFill="1" applyBorder="1" applyAlignment="1">
      <alignment horizontal="left"/>
    </xf>
    <xf numFmtId="0" fontId="17" fillId="6" borderId="23" xfId="0" applyFont="1" applyFill="1" applyBorder="1"/>
    <xf numFmtId="2" fontId="10" fillId="0" borderId="0" xfId="0" applyNumberFormat="1" applyFont="1"/>
    <xf numFmtId="2" fontId="10" fillId="0" borderId="23" xfId="0" applyNumberFormat="1" applyFont="1" applyBorder="1" applyAlignment="1">
      <alignment horizontal="right" vertical="center"/>
    </xf>
    <xf numFmtId="0" fontId="10" fillId="0" borderId="23" xfId="0" applyFont="1" applyBorder="1" applyAlignment="1">
      <alignment horizontal="left" vertical="top"/>
    </xf>
    <xf numFmtId="0" fontId="10" fillId="6" borderId="25" xfId="0" applyFont="1" applyFill="1" applyBorder="1" applyAlignment="1">
      <alignment horizontal="center"/>
    </xf>
    <xf numFmtId="0" fontId="10" fillId="6" borderId="23" xfId="0" applyFont="1" applyFill="1" applyBorder="1" applyAlignment="1">
      <alignment horizontal="center"/>
    </xf>
    <xf numFmtId="2" fontId="10" fillId="6" borderId="23" xfId="0" applyNumberFormat="1" applyFont="1" applyFill="1" applyBorder="1" applyAlignment="1">
      <alignment horizontal="right"/>
    </xf>
    <xf numFmtId="2" fontId="10" fillId="6" borderId="23" xfId="0" applyNumberFormat="1" applyFont="1" applyFill="1" applyBorder="1" applyAlignment="1">
      <alignment horizontal="center"/>
    </xf>
    <xf numFmtId="2" fontId="10" fillId="6" borderId="26" xfId="0" applyNumberFormat="1" applyFont="1" applyFill="1" applyBorder="1" applyAlignment="1">
      <alignment horizontal="right"/>
    </xf>
    <xf numFmtId="0" fontId="4" fillId="6" borderId="23" xfId="0" applyFont="1" applyFill="1" applyBorder="1" applyAlignment="1">
      <alignment horizontal="center"/>
    </xf>
    <xf numFmtId="0" fontId="10" fillId="6" borderId="27" xfId="0" applyFont="1" applyFill="1" applyBorder="1" applyAlignment="1">
      <alignment horizontal="center"/>
    </xf>
    <xf numFmtId="0" fontId="10" fillId="6" borderId="28" xfId="0" applyFont="1" applyFill="1" applyBorder="1" applyAlignment="1">
      <alignment horizontal="left"/>
    </xf>
    <xf numFmtId="0" fontId="10" fillId="6" borderId="28" xfId="0" applyFont="1" applyFill="1" applyBorder="1"/>
    <xf numFmtId="0" fontId="10" fillId="6" borderId="28" xfId="0" applyFont="1" applyFill="1" applyBorder="1" applyAlignment="1">
      <alignment horizontal="center"/>
    </xf>
    <xf numFmtId="2" fontId="10" fillId="6" borderId="28" xfId="0" applyNumberFormat="1" applyFont="1" applyFill="1" applyBorder="1" applyAlignment="1">
      <alignment horizontal="right"/>
    </xf>
    <xf numFmtId="2" fontId="10" fillId="6" borderId="28" xfId="0" applyNumberFormat="1" applyFont="1" applyFill="1" applyBorder="1" applyAlignment="1">
      <alignment horizontal="center"/>
    </xf>
    <xf numFmtId="2" fontId="10" fillId="6" borderId="29" xfId="0" applyNumberFormat="1" applyFont="1" applyFill="1" applyBorder="1" applyAlignment="1">
      <alignment horizontal="right"/>
    </xf>
    <xf numFmtId="2" fontId="17" fillId="0" borderId="30" xfId="0" applyNumberFormat="1" applyFont="1" applyBorder="1" applyAlignment="1">
      <alignment horizontal="right"/>
    </xf>
    <xf numFmtId="170" fontId="10" fillId="0" borderId="0" xfId="0" applyNumberFormat="1" applyFont="1" applyBorder="1" applyAlignment="1">
      <alignment horizontal="left"/>
    </xf>
    <xf numFmtId="170" fontId="10" fillId="0" borderId="0" xfId="0" applyNumberFormat="1" applyFont="1" applyBorder="1"/>
    <xf numFmtId="170" fontId="10" fillId="0" borderId="0" xfId="0" applyNumberFormat="1" applyFont="1" applyBorder="1" applyAlignment="1">
      <alignment horizontal="center"/>
    </xf>
    <xf numFmtId="2" fontId="10" fillId="0" borderId="0" xfId="0" applyNumberFormat="1" applyFont="1" applyBorder="1" applyAlignment="1">
      <alignment horizontal="right"/>
    </xf>
    <xf numFmtId="2" fontId="10" fillId="0" borderId="0" xfId="0" applyNumberFormat="1" applyFont="1" applyBorder="1" applyAlignment="1">
      <alignment horizontal="center"/>
    </xf>
    <xf numFmtId="2" fontId="10" fillId="0" borderId="0" xfId="0" applyNumberFormat="1" applyFont="1" applyAlignment="1">
      <alignment horizontal="right"/>
    </xf>
    <xf numFmtId="2" fontId="10" fillId="0" borderId="0" xfId="0" applyNumberFormat="1" applyFont="1" applyAlignment="1">
      <alignment horizontal="center"/>
    </xf>
    <xf numFmtId="0" fontId="6" fillId="0" borderId="0" xfId="0" applyFont="1" applyAlignment="1">
      <alignment horizontal="center" vertical="top" wrapText="1"/>
    </xf>
    <xf numFmtId="0" fontId="11" fillId="0" borderId="0" xfId="0" applyFont="1" applyAlignment="1">
      <alignment horizontal="center" vertical="top" wrapText="1"/>
    </xf>
    <xf numFmtId="2" fontId="12" fillId="0" borderId="0" xfId="0" applyNumberFormat="1" applyFont="1" applyAlignment="1">
      <alignment horizontal="right" wrapText="1"/>
    </xf>
    <xf numFmtId="2" fontId="10" fillId="0" borderId="0" xfId="0" applyNumberFormat="1" applyFont="1" applyAlignment="1">
      <alignment horizontal="center" wrapText="1"/>
    </xf>
    <xf numFmtId="0" fontId="17" fillId="0" borderId="0" xfId="0" applyFont="1" applyBorder="1" applyAlignment="1">
      <alignment horizontal="center" vertical="center"/>
    </xf>
    <xf numFmtId="165" fontId="17" fillId="0" borderId="31" xfId="0" applyNumberFormat="1" applyFont="1" applyBorder="1" applyAlignment="1">
      <alignment horizontal="center" vertical="center"/>
    </xf>
    <xf numFmtId="165" fontId="17" fillId="0" borderId="0" xfId="0" applyNumberFormat="1" applyFont="1" applyBorder="1" applyAlignment="1">
      <alignment horizontal="center" vertical="center"/>
    </xf>
    <xf numFmtId="165" fontId="21" fillId="0" borderId="0" xfId="2" applyFont="1" applyFill="1" applyBorder="1" applyAlignment="1">
      <alignment horizontal="center" vertical="center"/>
    </xf>
    <xf numFmtId="2" fontId="10" fillId="0" borderId="5" xfId="0" applyNumberFormat="1" applyFont="1" applyFill="1" applyBorder="1" applyAlignment="1">
      <alignment horizontal="center" vertical="center"/>
    </xf>
    <xf numFmtId="2" fontId="10" fillId="0" borderId="6" xfId="0" applyNumberFormat="1" applyFont="1" applyFill="1" applyBorder="1" applyAlignment="1">
      <alignment horizontal="left" vertical="center"/>
    </xf>
    <xf numFmtId="2" fontId="10" fillId="0" borderId="24" xfId="0" applyNumberFormat="1" applyFont="1" applyFill="1" applyBorder="1" applyAlignment="1">
      <alignment horizontal="center" vertical="center"/>
    </xf>
    <xf numFmtId="0" fontId="10" fillId="0" borderId="25" xfId="0" applyFont="1" applyFill="1" applyBorder="1" applyAlignment="1">
      <alignment horizontal="center" vertical="center"/>
    </xf>
    <xf numFmtId="2" fontId="10" fillId="0" borderId="26" xfId="0" applyNumberFormat="1" applyFont="1" applyFill="1" applyBorder="1" applyAlignment="1">
      <alignment horizontal="center" vertical="center"/>
    </xf>
    <xf numFmtId="2" fontId="22" fillId="0" borderId="26" xfId="2" applyNumberFormat="1" applyFont="1" applyFill="1" applyBorder="1" applyAlignment="1">
      <alignment horizontal="center" vertical="center"/>
    </xf>
    <xf numFmtId="0" fontId="22" fillId="0" borderId="27" xfId="4" applyFont="1" applyFill="1" applyBorder="1" applyAlignment="1">
      <alignment horizontal="center" vertical="center"/>
    </xf>
    <xf numFmtId="0" fontId="22" fillId="6" borderId="28" xfId="4" applyFont="1" applyFill="1" applyBorder="1" applyAlignment="1">
      <alignment horizontal="left" vertical="center" wrapText="1"/>
    </xf>
    <xf numFmtId="2" fontId="10" fillId="0" borderId="28" xfId="0" applyNumberFormat="1" applyFont="1" applyFill="1" applyBorder="1" applyAlignment="1">
      <alignment horizontal="center" vertical="center"/>
    </xf>
    <xf numFmtId="2" fontId="10" fillId="0" borderId="29" xfId="0" applyNumberFormat="1" applyFont="1" applyFill="1" applyBorder="1" applyAlignment="1">
      <alignment horizontal="center" vertical="center"/>
    </xf>
    <xf numFmtId="167" fontId="7" fillId="0" borderId="18" xfId="0" applyNumberFormat="1" applyFont="1" applyBorder="1"/>
    <xf numFmtId="165" fontId="17" fillId="0" borderId="20" xfId="0" applyNumberFormat="1" applyFont="1" applyFill="1" applyBorder="1" applyAlignment="1"/>
    <xf numFmtId="0" fontId="10" fillId="0" borderId="1"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6" fillId="0" borderId="0" xfId="0" applyFont="1" applyFill="1" applyBorder="1" applyAlignment="1">
      <alignment horizontal="left" vertical="center"/>
    </xf>
    <xf numFmtId="0" fontId="18" fillId="0" borderId="0" xfId="0" applyFont="1" applyFill="1" applyAlignment="1">
      <alignment horizontal="center"/>
    </xf>
    <xf numFmtId="0" fontId="24" fillId="7" borderId="23" xfId="0" applyFont="1" applyFill="1" applyBorder="1" applyAlignment="1">
      <alignment horizontal="center" vertical="center"/>
    </xf>
    <xf numFmtId="0" fontId="17" fillId="0" borderId="23"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40" xfId="0" applyFont="1" applyFill="1" applyBorder="1" applyAlignment="1">
      <alignment horizontal="left" vertical="center" wrapText="1"/>
    </xf>
    <xf numFmtId="4" fontId="24" fillId="7" borderId="38" xfId="4" applyNumberFormat="1" applyFont="1" applyFill="1" applyBorder="1" applyAlignment="1">
      <alignment horizontal="center" vertical="center"/>
    </xf>
    <xf numFmtId="4" fontId="24" fillId="7" borderId="30" xfId="4" applyNumberFormat="1" applyFont="1" applyFill="1" applyBorder="1" applyAlignment="1">
      <alignment horizontal="center" vertical="center"/>
    </xf>
    <xf numFmtId="0" fontId="24" fillId="7" borderId="38" xfId="4" applyFont="1" applyFill="1" applyBorder="1" applyAlignment="1">
      <alignment horizontal="center" vertical="center"/>
    </xf>
    <xf numFmtId="0" fontId="24" fillId="7" borderId="30" xfId="4" applyFont="1" applyFill="1" applyBorder="1" applyAlignment="1">
      <alignment horizontal="center" vertical="center"/>
    </xf>
    <xf numFmtId="165" fontId="17" fillId="0" borderId="19" xfId="0" applyNumberFormat="1" applyFont="1" applyFill="1" applyBorder="1" applyAlignment="1">
      <alignment horizontal="center"/>
    </xf>
    <xf numFmtId="165" fontId="17" fillId="0" borderId="20" xfId="0" applyNumberFormat="1" applyFont="1" applyFill="1" applyBorder="1" applyAlignment="1">
      <alignment horizontal="center"/>
    </xf>
    <xf numFmtId="0" fontId="24" fillId="7" borderId="23" xfId="4" applyFont="1" applyFill="1" applyBorder="1" applyAlignment="1">
      <alignment horizontal="center" vertical="center"/>
    </xf>
    <xf numFmtId="0" fontId="7" fillId="0" borderId="0" xfId="0" applyFont="1" applyBorder="1" applyAlignment="1">
      <alignment horizontal="left" vertical="center"/>
    </xf>
    <xf numFmtId="0" fontId="18" fillId="0" borderId="0" xfId="0" applyFont="1" applyAlignment="1">
      <alignment horizontal="center"/>
    </xf>
    <xf numFmtId="0" fontId="24" fillId="7" borderId="23" xfId="4" applyFont="1" applyFill="1" applyBorder="1" applyAlignment="1">
      <alignment horizontal="center" vertical="center" wrapText="1"/>
    </xf>
    <xf numFmtId="0" fontId="17" fillId="0" borderId="41" xfId="0" applyFont="1" applyBorder="1" applyAlignment="1">
      <alignment horizontal="right"/>
    </xf>
    <xf numFmtId="0" fontId="17" fillId="0" borderId="37" xfId="0" applyFont="1" applyBorder="1" applyAlignment="1">
      <alignment horizontal="right"/>
    </xf>
    <xf numFmtId="0" fontId="17" fillId="0" borderId="42" xfId="0" applyFont="1" applyBorder="1" applyAlignment="1">
      <alignment horizontal="right"/>
    </xf>
    <xf numFmtId="0" fontId="28" fillId="3" borderId="1"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16" fillId="0" borderId="0" xfId="0" applyFont="1" applyBorder="1" applyAlignment="1">
      <alignment horizontal="left" vertical="center"/>
    </xf>
    <xf numFmtId="0" fontId="17" fillId="6" borderId="32" xfId="0" applyFont="1" applyFill="1" applyBorder="1" applyAlignment="1">
      <alignment horizontal="left" vertical="center" wrapText="1"/>
    </xf>
    <xf numFmtId="0" fontId="17" fillId="6" borderId="33" xfId="0" applyFont="1" applyFill="1" applyBorder="1" applyAlignment="1">
      <alignment horizontal="left" vertical="center" wrapText="1"/>
    </xf>
    <xf numFmtId="0" fontId="13" fillId="0" borderId="0" xfId="0" applyFont="1" applyBorder="1" applyAlignment="1">
      <alignment horizontal="left" vertical="center"/>
    </xf>
    <xf numFmtId="0" fontId="17" fillId="6" borderId="23" xfId="0" applyFont="1" applyFill="1" applyBorder="1" applyAlignment="1">
      <alignment horizontal="left" vertical="center" wrapText="1"/>
    </xf>
    <xf numFmtId="0" fontId="12" fillId="0" borderId="1" xfId="0" applyFont="1" applyBorder="1" applyAlignment="1">
      <alignment vertical="top" wrapText="1"/>
    </xf>
    <xf numFmtId="0" fontId="12" fillId="0" borderId="19" xfId="0" applyFont="1" applyBorder="1" applyAlignment="1">
      <alignment vertical="top" wrapText="1"/>
    </xf>
    <xf numFmtId="0" fontId="12" fillId="0" borderId="20" xfId="0" applyFont="1" applyBorder="1" applyAlignment="1">
      <alignment vertical="top" wrapText="1"/>
    </xf>
    <xf numFmtId="0" fontId="17" fillId="0" borderId="0" xfId="0" applyFont="1" applyAlignment="1">
      <alignment horizontal="center" vertical="center" wrapText="1"/>
    </xf>
    <xf numFmtId="43" fontId="17" fillId="0" borderId="23" xfId="6" applyNumberFormat="1" applyFont="1" applyFill="1" applyBorder="1" applyAlignment="1">
      <alignment horizontal="center" vertical="center"/>
    </xf>
    <xf numFmtId="165" fontId="17" fillId="0" borderId="19" xfId="0" applyNumberFormat="1" applyFont="1" applyFill="1" applyBorder="1" applyAlignment="1">
      <alignment horizontal="center" vertical="center"/>
    </xf>
    <xf numFmtId="165" fontId="17" fillId="0" borderId="20" xfId="0" applyNumberFormat="1" applyFont="1" applyFill="1" applyBorder="1" applyAlignment="1">
      <alignment horizontal="center" vertical="center"/>
    </xf>
    <xf numFmtId="0" fontId="17" fillId="0" borderId="43"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0" fillId="4" borderId="23" xfId="0" applyFont="1" applyFill="1" applyBorder="1" applyAlignment="1">
      <alignment horizontal="center"/>
    </xf>
    <xf numFmtId="0" fontId="7" fillId="0" borderId="23" xfId="0" applyFont="1" applyBorder="1" applyAlignment="1">
      <alignment horizontal="center" vertical="center"/>
    </xf>
    <xf numFmtId="0" fontId="29" fillId="7" borderId="5" xfId="0" applyFont="1" applyFill="1" applyBorder="1" applyAlignment="1">
      <alignment horizontal="center"/>
    </xf>
    <xf numFmtId="0" fontId="29" fillId="7" borderId="6" xfId="0" applyFont="1" applyFill="1" applyBorder="1" applyAlignment="1">
      <alignment horizontal="left"/>
    </xf>
    <xf numFmtId="0" fontId="29" fillId="7" borderId="6" xfId="0" applyFont="1" applyFill="1" applyBorder="1"/>
    <xf numFmtId="0" fontId="29" fillId="7" borderId="6" xfId="0" applyFont="1" applyFill="1" applyBorder="1" applyAlignment="1">
      <alignment horizontal="center"/>
    </xf>
    <xf numFmtId="2" fontId="29" fillId="7" borderId="6" xfId="0" applyNumberFormat="1" applyFont="1" applyFill="1" applyBorder="1" applyAlignment="1">
      <alignment horizontal="right"/>
    </xf>
    <xf numFmtId="2" fontId="29" fillId="7" borderId="6" xfId="0" applyNumberFormat="1" applyFont="1" applyFill="1" applyBorder="1" applyAlignment="1">
      <alignment horizontal="center"/>
    </xf>
    <xf numFmtId="2" fontId="29" fillId="7" borderId="24" xfId="0" applyNumberFormat="1" applyFont="1" applyFill="1" applyBorder="1" applyAlignment="1">
      <alignment horizontal="right"/>
    </xf>
  </cellXfs>
  <cellStyles count="7">
    <cellStyle name="Millares" xfId="6" builtinId="3"/>
    <cellStyle name="Millares 11" xfId="1"/>
    <cellStyle name="Millares 4" xfId="2"/>
    <cellStyle name="Normal" xfId="0" builtinId="0"/>
    <cellStyle name="Normal 14" xfId="3"/>
    <cellStyle name="Normal 2" xfId="4"/>
    <cellStyle name="Normal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1495425</xdr:colOff>
      <xdr:row>6</xdr:row>
      <xdr:rowOff>38100</xdr:rowOff>
    </xdr:from>
    <xdr:to>
      <xdr:col>6</xdr:col>
      <xdr:colOff>1095375</xdr:colOff>
      <xdr:row>6</xdr:row>
      <xdr:rowOff>666750</xdr:rowOff>
    </xdr:to>
    <xdr:pic>
      <xdr:nvPicPr>
        <xdr:cNvPr id="3521" name="Imagen 6" descr="escudo">
          <a:extLst>
            <a:ext uri="{FF2B5EF4-FFF2-40B4-BE49-F238E27FC236}">
              <a16:creationId xmlns:a16="http://schemas.microsoft.com/office/drawing/2014/main" xmlns="" id="{00000000-0008-0000-0400-0000C1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2562225"/>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1495425</xdr:colOff>
      <xdr:row>99</xdr:row>
      <xdr:rowOff>38100</xdr:rowOff>
    </xdr:from>
    <xdr:to>
      <xdr:col>6</xdr:col>
      <xdr:colOff>1095375</xdr:colOff>
      <xdr:row>99</xdr:row>
      <xdr:rowOff>666750</xdr:rowOff>
    </xdr:to>
    <xdr:pic>
      <xdr:nvPicPr>
        <xdr:cNvPr id="3522" name="Imagen 6" descr="escudo">
          <a:extLst>
            <a:ext uri="{FF2B5EF4-FFF2-40B4-BE49-F238E27FC236}">
              <a16:creationId xmlns:a16="http://schemas.microsoft.com/office/drawing/2014/main" xmlns="" id="{00000000-0008-0000-0400-0000C2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23945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742950</xdr:colOff>
      <xdr:row>103</xdr:row>
      <xdr:rowOff>114300</xdr:rowOff>
    </xdr:from>
    <xdr:to>
      <xdr:col>10</xdr:col>
      <xdr:colOff>4082</xdr:colOff>
      <xdr:row>126</xdr:row>
      <xdr:rowOff>129268</xdr:rowOff>
    </xdr:to>
    <xdr:pic>
      <xdr:nvPicPr>
        <xdr:cNvPr id="3523" name="Imagen 7">
          <a:extLst>
            <a:ext uri="{FF2B5EF4-FFF2-40B4-BE49-F238E27FC236}">
              <a16:creationId xmlns:a16="http://schemas.microsoft.com/office/drawing/2014/main" xmlns="" id="{00000000-0008-0000-0400-0000C30D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1878"/>
        <a:stretch>
          <a:fillRect/>
        </a:stretch>
      </xdr:blipFill>
      <xdr:spPr bwMode="auto">
        <a:xfrm>
          <a:off x="1504950" y="25107900"/>
          <a:ext cx="11706225" cy="445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710045</xdr:colOff>
      <xdr:row>125</xdr:row>
      <xdr:rowOff>121227</xdr:rowOff>
    </xdr:from>
    <xdr:to>
      <xdr:col>5</xdr:col>
      <xdr:colOff>266700</xdr:colOff>
      <xdr:row>131</xdr:row>
      <xdr:rowOff>76200</xdr:rowOff>
    </xdr:to>
    <xdr:sp macro="" textlink="">
      <xdr:nvSpPr>
        <xdr:cNvPr id="9" name="CuadroTexto 8">
          <a:extLst>
            <a:ext uri="{FF2B5EF4-FFF2-40B4-BE49-F238E27FC236}">
              <a16:creationId xmlns:a16="http://schemas.microsoft.com/office/drawing/2014/main" xmlns="" id="{00000000-0008-0000-0400-000009000000}"/>
            </a:ext>
          </a:extLst>
        </xdr:cNvPr>
        <xdr:cNvSpPr txBox="1"/>
      </xdr:nvSpPr>
      <xdr:spPr>
        <a:xfrm>
          <a:off x="710045" y="29013727"/>
          <a:ext cx="10504055" cy="12503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C" sz="1600" b="1"/>
            <a:t>NOTA: ESTE PRESUPUESTO DE OBRA FUE PROPORCIONADO POR LA DIRECCIÓN</a:t>
          </a:r>
          <a:r>
            <a:rPr lang="es-EC" sz="1600" b="1" baseline="0"/>
            <a:t> DISTRITAL DEL MTOP-CAÑAR</a:t>
          </a:r>
          <a:endParaRPr lang="es-EC"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pic>
      <xdr:nvPicPr>
        <xdr:cNvPr id="10297" name="Imagen 6" descr="escudo">
          <a:extLst>
            <a:ext uri="{FF2B5EF4-FFF2-40B4-BE49-F238E27FC236}">
              <a16:creationId xmlns:a16="http://schemas.microsoft.com/office/drawing/2014/main" xmlns="" id="{00000000-0008-0000-0A00-00003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0</xdr:rowOff>
    </xdr:to>
    <xdr:pic>
      <xdr:nvPicPr>
        <xdr:cNvPr id="11313" name="Imagen 6" descr="escudo">
          <a:extLst>
            <a:ext uri="{FF2B5EF4-FFF2-40B4-BE49-F238E27FC236}">
              <a16:creationId xmlns:a16="http://schemas.microsoft.com/office/drawing/2014/main" xmlns="" id="{00000000-0008-0000-0B00-00003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43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0</xdr:rowOff>
    </xdr:to>
    <xdr:pic>
      <xdr:nvPicPr>
        <xdr:cNvPr id="12333" name="Imagen 6" descr="escudo">
          <a:extLst>
            <a:ext uri="{FF2B5EF4-FFF2-40B4-BE49-F238E27FC236}">
              <a16:creationId xmlns:a16="http://schemas.microsoft.com/office/drawing/2014/main" xmlns="" id="{00000000-0008-0000-0C00-00002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76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0</xdr:rowOff>
    </xdr:to>
    <xdr:pic>
      <xdr:nvPicPr>
        <xdr:cNvPr id="13352" name="Imagen 6" descr="escudo">
          <a:extLst>
            <a:ext uri="{FF2B5EF4-FFF2-40B4-BE49-F238E27FC236}">
              <a16:creationId xmlns:a16="http://schemas.microsoft.com/office/drawing/2014/main" xmlns="" id="{00000000-0008-0000-0D00-000028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76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0</xdr:rowOff>
    </xdr:to>
    <xdr:pic>
      <xdr:nvPicPr>
        <xdr:cNvPr id="14368" name="Imagen 6" descr="escudo">
          <a:extLst>
            <a:ext uri="{FF2B5EF4-FFF2-40B4-BE49-F238E27FC236}">
              <a16:creationId xmlns:a16="http://schemas.microsoft.com/office/drawing/2014/main" xmlns="" id="{00000000-0008-0000-0E00-000020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76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0:D10"/>
  <sheetViews>
    <sheetView workbookViewId="0">
      <selection activeCell="A17" sqref="A17"/>
    </sheetView>
  </sheetViews>
  <sheetFormatPr baseColWidth="10" defaultColWidth="11.42578125" defaultRowHeight="15" x14ac:dyDescent="0.25"/>
  <sheetData>
    <row r="10" spans="2:4" x14ac:dyDescent="0.25">
      <c r="B10" t="s">
        <v>0</v>
      </c>
      <c r="C10" s="124">
        <f>+'PC 1'!G54</f>
        <v>0</v>
      </c>
      <c r="D10"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9"/>
  <sheetViews>
    <sheetView showGridLines="0" zoomScale="75" zoomScaleNormal="75" workbookViewId="0">
      <selection activeCell="I39" sqref="I38:I39"/>
    </sheetView>
  </sheetViews>
  <sheetFormatPr baseColWidth="10" defaultColWidth="11.42578125" defaultRowHeight="12.75" x14ac:dyDescent="0.2"/>
  <cols>
    <col min="1" max="1" width="11.42578125" style="22"/>
    <col min="2" max="2" width="18.85546875" style="22" customWidth="1"/>
    <col min="3" max="3" width="70.85546875" style="22" customWidth="1"/>
    <col min="4" max="4" width="9.140625" style="22" bestFit="1" customWidth="1"/>
    <col min="5" max="5" width="13.42578125" style="22" bestFit="1" customWidth="1"/>
    <col min="6" max="6" width="13.85546875" style="22" customWidth="1"/>
    <col min="7" max="7" width="20" style="22" customWidth="1"/>
    <col min="8" max="16384" width="11.42578125" style="22"/>
  </cols>
  <sheetData>
    <row r="1" spans="1:7" x14ac:dyDescent="0.2">
      <c r="A1" s="402"/>
      <c r="B1" s="18" t="s">
        <v>3</v>
      </c>
      <c r="C1" s="502" t="s">
        <v>4</v>
      </c>
      <c r="D1" s="502"/>
      <c r="E1" s="502"/>
      <c r="F1" s="502"/>
      <c r="G1" s="502"/>
    </row>
    <row r="2" spans="1:7" x14ac:dyDescent="0.2">
      <c r="A2" s="402"/>
      <c r="B2" s="18" t="s">
        <v>5</v>
      </c>
      <c r="C2" s="163" t="s">
        <v>227</v>
      </c>
      <c r="D2" s="19"/>
      <c r="E2" s="19"/>
      <c r="F2" s="19"/>
      <c r="G2" s="19"/>
    </row>
    <row r="3" spans="1:7" x14ac:dyDescent="0.2">
      <c r="A3" s="402"/>
      <c r="B3" s="18" t="s">
        <v>7</v>
      </c>
      <c r="C3" s="20" t="s">
        <v>94</v>
      </c>
      <c r="D3" s="19"/>
      <c r="E3" s="19"/>
      <c r="F3" s="19"/>
      <c r="G3" s="19"/>
    </row>
    <row r="4" spans="1:7" x14ac:dyDescent="0.2">
      <c r="A4" s="402"/>
      <c r="B4" s="18" t="s">
        <v>9</v>
      </c>
      <c r="C4" s="157" t="s">
        <v>228</v>
      </c>
      <c r="D4" s="19"/>
      <c r="E4" s="19"/>
      <c r="F4" s="19"/>
      <c r="G4" s="19"/>
    </row>
    <row r="5" spans="1:7" x14ac:dyDescent="0.2">
      <c r="A5" s="402"/>
      <c r="B5" s="18" t="s">
        <v>11</v>
      </c>
      <c r="C5" s="21" t="s">
        <v>12</v>
      </c>
      <c r="D5" s="9"/>
      <c r="E5" s="9"/>
      <c r="F5" s="9"/>
      <c r="G5" s="16"/>
    </row>
    <row r="6" spans="1:7" x14ac:dyDescent="0.2">
      <c r="A6" s="227"/>
      <c r="B6" s="403"/>
      <c r="C6" s="228"/>
      <c r="D6" s="404"/>
      <c r="E6" s="404"/>
      <c r="F6" s="404"/>
      <c r="G6" s="404"/>
    </row>
    <row r="7" spans="1:7" ht="30" x14ac:dyDescent="0.2">
      <c r="A7" s="327" t="s">
        <v>23</v>
      </c>
      <c r="B7" s="321" t="s">
        <v>96</v>
      </c>
      <c r="C7" s="322" t="s">
        <v>25</v>
      </c>
      <c r="D7" s="322" t="s">
        <v>26</v>
      </c>
      <c r="E7" s="322" t="s">
        <v>27</v>
      </c>
      <c r="F7" s="323" t="s">
        <v>28</v>
      </c>
      <c r="G7" s="323" t="s">
        <v>29</v>
      </c>
    </row>
    <row r="8" spans="1:7" ht="15" x14ac:dyDescent="0.2">
      <c r="A8" s="229">
        <v>1</v>
      </c>
      <c r="B8" s="167"/>
      <c r="C8" s="230" t="s">
        <v>229</v>
      </c>
      <c r="D8" s="167"/>
      <c r="E8" s="167"/>
      <c r="F8" s="167"/>
      <c r="G8" s="167"/>
    </row>
    <row r="9" spans="1:7" ht="14.25" x14ac:dyDescent="0.2">
      <c r="A9" s="229">
        <v>2</v>
      </c>
      <c r="B9" s="78" t="s">
        <v>31</v>
      </c>
      <c r="C9" s="179" t="s">
        <v>32</v>
      </c>
      <c r="D9" s="78" t="s">
        <v>33</v>
      </c>
      <c r="E9" s="231">
        <v>5000</v>
      </c>
      <c r="F9" s="231"/>
      <c r="G9" s="231">
        <f>+IF(E9="","",E9*F9)</f>
        <v>0</v>
      </c>
    </row>
    <row r="10" spans="1:7" ht="14.25" x14ac:dyDescent="0.2">
      <c r="A10" s="229">
        <v>3</v>
      </c>
      <c r="B10" s="78"/>
      <c r="C10" s="179" t="s">
        <v>230</v>
      </c>
      <c r="D10" s="78" t="s">
        <v>33</v>
      </c>
      <c r="E10" s="231">
        <v>30</v>
      </c>
      <c r="F10" s="231"/>
      <c r="G10" s="231">
        <f>+IF(E10="","",E10*F10)</f>
        <v>0</v>
      </c>
    </row>
    <row r="11" spans="1:7" ht="14.25" x14ac:dyDescent="0.2">
      <c r="A11" s="229">
        <v>4</v>
      </c>
      <c r="B11" s="78" t="s">
        <v>34</v>
      </c>
      <c r="C11" s="168" t="s">
        <v>35</v>
      </c>
      <c r="D11" s="78" t="s">
        <v>36</v>
      </c>
      <c r="E11" s="232">
        <f>10*E9</f>
        <v>50000</v>
      </c>
      <c r="F11" s="231"/>
      <c r="G11" s="232">
        <f>+IF(E11="","",E11*F11)</f>
        <v>0</v>
      </c>
    </row>
    <row r="12" spans="1:7" ht="14.25" x14ac:dyDescent="0.2">
      <c r="A12" s="229">
        <v>5</v>
      </c>
      <c r="B12" s="78" t="s">
        <v>37</v>
      </c>
      <c r="C12" s="179" t="s">
        <v>38</v>
      </c>
      <c r="D12" s="78" t="s">
        <v>33</v>
      </c>
      <c r="E12" s="231">
        <v>58.814999999999998</v>
      </c>
      <c r="F12" s="231"/>
      <c r="G12" s="231">
        <f>+IF(E12="","",E12*F12)</f>
        <v>0</v>
      </c>
    </row>
    <row r="13" spans="1:7" ht="28.5" x14ac:dyDescent="0.2">
      <c r="A13" s="229">
        <v>6</v>
      </c>
      <c r="B13" s="182" t="s">
        <v>39</v>
      </c>
      <c r="C13" s="172" t="s">
        <v>40</v>
      </c>
      <c r="D13" s="78" t="s">
        <v>33</v>
      </c>
      <c r="E13" s="231">
        <v>22.754999999999999</v>
      </c>
      <c r="F13" s="231"/>
      <c r="G13" s="231">
        <f>+IF(E13="","",E13*F13)</f>
        <v>0</v>
      </c>
    </row>
    <row r="14" spans="1:7" ht="15" x14ac:dyDescent="0.2">
      <c r="A14" s="229">
        <v>7</v>
      </c>
      <c r="B14" s="78"/>
      <c r="C14" s="168"/>
      <c r="D14" s="78"/>
      <c r="E14" s="231"/>
      <c r="F14" s="231"/>
      <c r="G14" s="233">
        <f>SUM(G9:G13)</f>
        <v>0</v>
      </c>
    </row>
    <row r="15" spans="1:7" ht="15" x14ac:dyDescent="0.2">
      <c r="A15" s="229">
        <v>8</v>
      </c>
      <c r="B15" s="234"/>
      <c r="C15" s="173" t="s">
        <v>231</v>
      </c>
      <c r="D15" s="167"/>
      <c r="E15" s="235"/>
      <c r="F15" s="235"/>
      <c r="G15" s="235"/>
    </row>
    <row r="16" spans="1:7" ht="14.25" x14ac:dyDescent="0.2">
      <c r="A16" s="229">
        <v>9</v>
      </c>
      <c r="B16" s="78" t="s">
        <v>42</v>
      </c>
      <c r="C16" s="168" t="s">
        <v>43</v>
      </c>
      <c r="D16" s="78" t="s">
        <v>33</v>
      </c>
      <c r="E16" s="232">
        <v>50</v>
      </c>
      <c r="F16" s="231"/>
      <c r="G16" s="232">
        <f>+IF(E16="","",E16*F16)</f>
        <v>0</v>
      </c>
    </row>
    <row r="17" spans="1:7" ht="14.25" x14ac:dyDescent="0.2">
      <c r="A17" s="229">
        <v>10</v>
      </c>
      <c r="B17" s="78" t="s">
        <v>34</v>
      </c>
      <c r="C17" s="168" t="s">
        <v>35</v>
      </c>
      <c r="D17" s="78" t="s">
        <v>36</v>
      </c>
      <c r="E17" s="232">
        <f>10*E16</f>
        <v>500</v>
      </c>
      <c r="F17" s="231"/>
      <c r="G17" s="232">
        <f>+IF(E17="","",E17*F17)</f>
        <v>0</v>
      </c>
    </row>
    <row r="18" spans="1:7" ht="14.25" x14ac:dyDescent="0.2">
      <c r="A18" s="229">
        <v>11</v>
      </c>
      <c r="B18" s="78" t="s">
        <v>44</v>
      </c>
      <c r="C18" s="168" t="s">
        <v>45</v>
      </c>
      <c r="D18" s="78" t="s">
        <v>46</v>
      </c>
      <c r="E18" s="232">
        <v>200</v>
      </c>
      <c r="F18" s="231"/>
      <c r="G18" s="232">
        <f>+IF(E18="","",E18*F18)</f>
        <v>0</v>
      </c>
    </row>
    <row r="19" spans="1:7" ht="14.25" x14ac:dyDescent="0.2">
      <c r="A19" s="229">
        <v>12</v>
      </c>
      <c r="B19" s="78" t="s">
        <v>47</v>
      </c>
      <c r="C19" s="168" t="s">
        <v>48</v>
      </c>
      <c r="D19" s="78" t="s">
        <v>49</v>
      </c>
      <c r="E19" s="231">
        <v>50</v>
      </c>
      <c r="F19" s="231"/>
      <c r="G19" s="231">
        <f>+IF(E19="","",E19*F19)</f>
        <v>0</v>
      </c>
    </row>
    <row r="20" spans="1:7" ht="14.25" x14ac:dyDescent="0.2">
      <c r="A20" s="229">
        <v>13</v>
      </c>
      <c r="B20" s="78" t="s">
        <v>50</v>
      </c>
      <c r="C20" s="168" t="s">
        <v>51</v>
      </c>
      <c r="D20" s="78" t="s">
        <v>52</v>
      </c>
      <c r="E20" s="232">
        <v>50</v>
      </c>
      <c r="F20" s="231"/>
      <c r="G20" s="232">
        <f>+IF(E20="","",E20*F20)</f>
        <v>0</v>
      </c>
    </row>
    <row r="21" spans="1:7" ht="15" x14ac:dyDescent="0.2">
      <c r="A21" s="229">
        <v>14</v>
      </c>
      <c r="B21" s="236"/>
      <c r="C21" s="253"/>
      <c r="D21" s="220"/>
      <c r="E21" s="237"/>
      <c r="F21" s="238"/>
      <c r="G21" s="233">
        <f>SUM(G16:G20)</f>
        <v>0</v>
      </c>
    </row>
    <row r="22" spans="1:7" ht="15" x14ac:dyDescent="0.2">
      <c r="A22" s="229">
        <v>15</v>
      </c>
      <c r="B22" s="13"/>
      <c r="C22" s="173" t="s">
        <v>232</v>
      </c>
      <c r="D22" s="167"/>
      <c r="E22" s="235"/>
      <c r="F22" s="235"/>
      <c r="G22" s="235"/>
    </row>
    <row r="23" spans="1:7" ht="15" x14ac:dyDescent="0.2">
      <c r="A23" s="229">
        <v>16</v>
      </c>
      <c r="B23" s="167"/>
      <c r="C23" s="173"/>
      <c r="D23" s="167"/>
      <c r="E23" s="235"/>
      <c r="F23" s="235"/>
      <c r="G23" s="235"/>
    </row>
    <row r="24" spans="1:7" ht="14.25" x14ac:dyDescent="0.2">
      <c r="A24" s="229">
        <v>17</v>
      </c>
      <c r="B24" s="78"/>
      <c r="C24" s="168" t="s">
        <v>55</v>
      </c>
      <c r="D24" s="78" t="s">
        <v>49</v>
      </c>
      <c r="E24" s="231">
        <v>300</v>
      </c>
      <c r="F24" s="231"/>
      <c r="G24" s="231">
        <f>+IF(E24="","",E24*F24)</f>
        <v>0</v>
      </c>
    </row>
    <row r="25" spans="1:7" ht="14.25" x14ac:dyDescent="0.2">
      <c r="A25" s="229">
        <v>18</v>
      </c>
      <c r="B25" s="78" t="s">
        <v>42</v>
      </c>
      <c r="C25" s="168" t="s">
        <v>56</v>
      </c>
      <c r="D25" s="78" t="s">
        <v>33</v>
      </c>
      <c r="E25" s="232">
        <v>150</v>
      </c>
      <c r="F25" s="231"/>
      <c r="G25" s="232">
        <f>+IF(E25="","",E25*F25)</f>
        <v>0</v>
      </c>
    </row>
    <row r="26" spans="1:7" ht="14.25" x14ac:dyDescent="0.2">
      <c r="A26" s="229">
        <v>19</v>
      </c>
      <c r="B26" s="78" t="s">
        <v>34</v>
      </c>
      <c r="C26" s="168" t="s">
        <v>35</v>
      </c>
      <c r="D26" s="78" t="s">
        <v>36</v>
      </c>
      <c r="E26" s="232">
        <f>10*E25</f>
        <v>1500</v>
      </c>
      <c r="F26" s="231"/>
      <c r="G26" s="232">
        <f>+IF(E26="","",E26*F26)</f>
        <v>0</v>
      </c>
    </row>
    <row r="27" spans="1:7" ht="28.5" x14ac:dyDescent="0.2">
      <c r="A27" s="229">
        <v>20</v>
      </c>
      <c r="B27" s="78" t="s">
        <v>57</v>
      </c>
      <c r="C27" s="254" t="s">
        <v>58</v>
      </c>
      <c r="D27" s="78" t="s">
        <v>49</v>
      </c>
      <c r="E27" s="232">
        <v>150</v>
      </c>
      <c r="F27" s="232"/>
      <c r="G27" s="232">
        <f>+IF(E27="","",E27*F27)</f>
        <v>0</v>
      </c>
    </row>
    <row r="28" spans="1:7" ht="15" x14ac:dyDescent="0.2">
      <c r="A28" s="229">
        <v>21</v>
      </c>
      <c r="B28" s="236"/>
      <c r="C28" s="253"/>
      <c r="D28" s="220"/>
      <c r="E28" s="237"/>
      <c r="F28" s="238"/>
      <c r="G28" s="233">
        <f>SUM(G24:G27)</f>
        <v>0</v>
      </c>
    </row>
    <row r="29" spans="1:7" ht="15" x14ac:dyDescent="0.2">
      <c r="A29" s="229">
        <v>22</v>
      </c>
      <c r="B29" s="167"/>
      <c r="C29" s="255" t="s">
        <v>59</v>
      </c>
      <c r="D29" s="206"/>
      <c r="E29" s="240"/>
      <c r="F29" s="240"/>
      <c r="G29" s="241"/>
    </row>
    <row r="30" spans="1:7" ht="14.25" x14ac:dyDescent="0.2">
      <c r="A30" s="229">
        <v>23</v>
      </c>
      <c r="B30" s="182" t="s">
        <v>63</v>
      </c>
      <c r="C30" s="179" t="s">
        <v>64</v>
      </c>
      <c r="D30" s="182" t="s">
        <v>33</v>
      </c>
      <c r="E30" s="242">
        <v>40.5</v>
      </c>
      <c r="F30" s="242"/>
      <c r="G30" s="242">
        <f t="shared" ref="G30:G36" si="0">+IF(E30="","",E30*F30)</f>
        <v>0</v>
      </c>
    </row>
    <row r="31" spans="1:7" ht="14.25" x14ac:dyDescent="0.2">
      <c r="A31" s="229">
        <v>24</v>
      </c>
      <c r="B31" s="182" t="s">
        <v>31</v>
      </c>
      <c r="C31" s="179" t="s">
        <v>32</v>
      </c>
      <c r="D31" s="182" t="s">
        <v>33</v>
      </c>
      <c r="E31" s="242">
        <v>130.5</v>
      </c>
      <c r="F31" s="242"/>
      <c r="G31" s="242">
        <f t="shared" si="0"/>
        <v>0</v>
      </c>
    </row>
    <row r="32" spans="1:7" ht="14.25" x14ac:dyDescent="0.2">
      <c r="A32" s="229">
        <v>25</v>
      </c>
      <c r="B32" s="78" t="s">
        <v>34</v>
      </c>
      <c r="C32" s="168" t="s">
        <v>35</v>
      </c>
      <c r="D32" s="78" t="s">
        <v>36</v>
      </c>
      <c r="E32" s="232">
        <f>10*E31</f>
        <v>1305</v>
      </c>
      <c r="F32" s="231"/>
      <c r="G32" s="232">
        <f t="shared" si="0"/>
        <v>0</v>
      </c>
    </row>
    <row r="33" spans="1:7" ht="28.5" x14ac:dyDescent="0.2">
      <c r="A33" s="229">
        <v>26</v>
      </c>
      <c r="B33" s="182" t="s">
        <v>57</v>
      </c>
      <c r="C33" s="172" t="s">
        <v>58</v>
      </c>
      <c r="D33" s="182" t="s">
        <v>49</v>
      </c>
      <c r="E33" s="242">
        <v>45</v>
      </c>
      <c r="F33" s="242"/>
      <c r="G33" s="242">
        <f t="shared" si="0"/>
        <v>0</v>
      </c>
    </row>
    <row r="34" spans="1:7" ht="14.25" x14ac:dyDescent="0.2">
      <c r="A34" s="229">
        <v>27</v>
      </c>
      <c r="B34" s="182" t="s">
        <v>65</v>
      </c>
      <c r="C34" s="184" t="s">
        <v>66</v>
      </c>
      <c r="D34" s="182" t="s">
        <v>67</v>
      </c>
      <c r="E34" s="242">
        <f>1.6*E38</f>
        <v>240</v>
      </c>
      <c r="F34" s="242"/>
      <c r="G34" s="242">
        <f t="shared" si="0"/>
        <v>0</v>
      </c>
    </row>
    <row r="35" spans="1:7" ht="14.25" x14ac:dyDescent="0.2">
      <c r="A35" s="229">
        <v>28</v>
      </c>
      <c r="B35" s="182" t="s">
        <v>68</v>
      </c>
      <c r="C35" s="184" t="s">
        <v>69</v>
      </c>
      <c r="D35" s="182" t="s">
        <v>46</v>
      </c>
      <c r="E35" s="242">
        <f>E38</f>
        <v>150</v>
      </c>
      <c r="F35" s="242"/>
      <c r="G35" s="242">
        <f t="shared" si="0"/>
        <v>0</v>
      </c>
    </row>
    <row r="36" spans="1:7" ht="14.25" x14ac:dyDescent="0.2">
      <c r="A36" s="229">
        <v>29</v>
      </c>
      <c r="B36" s="182" t="s">
        <v>70</v>
      </c>
      <c r="C36" s="184" t="s">
        <v>225</v>
      </c>
      <c r="D36" s="182" t="s">
        <v>33</v>
      </c>
      <c r="E36" s="242">
        <v>37.5</v>
      </c>
      <c r="F36" s="242"/>
      <c r="G36" s="242">
        <f t="shared" si="0"/>
        <v>0</v>
      </c>
    </row>
    <row r="37" spans="1:7" ht="14.25" x14ac:dyDescent="0.2">
      <c r="A37" s="229">
        <v>30</v>
      </c>
      <c r="B37" s="182"/>
      <c r="C37" s="184" t="s">
        <v>233</v>
      </c>
      <c r="D37" s="182" t="s">
        <v>33</v>
      </c>
      <c r="E37" s="242">
        <v>40.5</v>
      </c>
      <c r="F37" s="242"/>
      <c r="G37" s="242">
        <f t="shared" ref="G37:G42" si="1">+IF(E37="","",E37*F37)</f>
        <v>0</v>
      </c>
    </row>
    <row r="38" spans="1:7" ht="14.25" x14ac:dyDescent="0.2">
      <c r="A38" s="229">
        <v>31</v>
      </c>
      <c r="B38" s="91" t="s">
        <v>72</v>
      </c>
      <c r="C38" s="92" t="s">
        <v>234</v>
      </c>
      <c r="D38" s="91" t="s">
        <v>46</v>
      </c>
      <c r="E38" s="243">
        <v>150</v>
      </c>
      <c r="F38" s="243"/>
      <c r="G38" s="243">
        <f t="shared" si="1"/>
        <v>0</v>
      </c>
    </row>
    <row r="39" spans="1:7" ht="14.25" x14ac:dyDescent="0.2">
      <c r="A39" s="229">
        <v>32</v>
      </c>
      <c r="B39" s="91" t="s">
        <v>74</v>
      </c>
      <c r="C39" s="92" t="s">
        <v>235</v>
      </c>
      <c r="D39" s="91" t="s">
        <v>76</v>
      </c>
      <c r="E39" s="243">
        <f>((E38*0.1))*(67-26.92)</f>
        <v>601.19999999999993</v>
      </c>
      <c r="F39" s="243"/>
      <c r="G39" s="243">
        <f t="shared" si="1"/>
        <v>0</v>
      </c>
    </row>
    <row r="40" spans="1:7" ht="14.25" x14ac:dyDescent="0.2">
      <c r="A40" s="229">
        <v>33</v>
      </c>
      <c r="B40" s="182" t="s">
        <v>39</v>
      </c>
      <c r="C40" s="184" t="s">
        <v>40</v>
      </c>
      <c r="D40" s="182" t="s">
        <v>33</v>
      </c>
      <c r="E40" s="242">
        <v>9.75</v>
      </c>
      <c r="F40" s="242"/>
      <c r="G40" s="242">
        <f t="shared" si="1"/>
        <v>0</v>
      </c>
    </row>
    <row r="41" spans="1:7" ht="14.25" x14ac:dyDescent="0.2">
      <c r="A41" s="229"/>
      <c r="B41" s="182"/>
      <c r="C41" s="225" t="s">
        <v>80</v>
      </c>
      <c r="D41" s="226" t="s">
        <v>49</v>
      </c>
      <c r="E41" s="244">
        <f>200*8*3</f>
        <v>4800</v>
      </c>
      <c r="F41" s="245"/>
      <c r="G41" s="246">
        <f t="shared" si="1"/>
        <v>0</v>
      </c>
    </row>
    <row r="42" spans="1:7" ht="14.25" x14ac:dyDescent="0.2">
      <c r="A42" s="229"/>
      <c r="B42" s="182"/>
      <c r="C42" s="184" t="s">
        <v>81</v>
      </c>
      <c r="D42" s="182" t="s">
        <v>46</v>
      </c>
      <c r="E42" s="232">
        <f>200*8</f>
        <v>1600</v>
      </c>
      <c r="F42" s="232"/>
      <c r="G42" s="232">
        <f t="shared" si="1"/>
        <v>0</v>
      </c>
    </row>
    <row r="43" spans="1:7" ht="14.25" x14ac:dyDescent="0.2">
      <c r="A43" s="229"/>
      <c r="B43" s="182"/>
      <c r="C43" s="184"/>
      <c r="D43" s="182"/>
      <c r="E43" s="242"/>
      <c r="F43" s="242"/>
      <c r="G43" s="242"/>
    </row>
    <row r="44" spans="1:7" ht="15" x14ac:dyDescent="0.2">
      <c r="A44" s="229"/>
      <c r="B44" s="182"/>
      <c r="C44" s="184"/>
      <c r="D44" s="182"/>
      <c r="E44" s="242"/>
      <c r="F44" s="242"/>
      <c r="G44" s="247">
        <f>SUM(G30:G43)</f>
        <v>0</v>
      </c>
    </row>
    <row r="45" spans="1:7" ht="14.25" x14ac:dyDescent="0.2">
      <c r="A45" s="229"/>
      <c r="B45" s="182"/>
      <c r="C45" s="184"/>
      <c r="D45" s="182"/>
      <c r="E45" s="242"/>
      <c r="F45" s="242"/>
      <c r="G45" s="242"/>
    </row>
    <row r="46" spans="1:7" ht="14.25" x14ac:dyDescent="0.2">
      <c r="A46" s="229"/>
      <c r="B46" s="78"/>
      <c r="C46" s="79"/>
      <c r="D46" s="78"/>
      <c r="E46" s="231"/>
      <c r="F46" s="231"/>
      <c r="G46" s="231"/>
    </row>
    <row r="47" spans="1:7" ht="14.25" x14ac:dyDescent="0.2">
      <c r="A47" s="229"/>
      <c r="B47" s="78"/>
      <c r="C47" s="79"/>
      <c r="D47" s="78"/>
      <c r="E47" s="231"/>
      <c r="F47" s="231"/>
      <c r="G47" s="231"/>
    </row>
    <row r="48" spans="1:7" ht="15" x14ac:dyDescent="0.2">
      <c r="A48" s="248"/>
      <c r="B48" s="249"/>
      <c r="C48" s="250"/>
      <c r="D48" s="251"/>
      <c r="E48" s="233" t="s">
        <v>88</v>
      </c>
      <c r="F48" s="508">
        <f>G46+G28+G21+G14+G44</f>
        <v>0</v>
      </c>
      <c r="G48" s="508"/>
    </row>
    <row r="49" spans="1:7" ht="28.5" x14ac:dyDescent="0.2">
      <c r="A49" s="252"/>
      <c r="B49" s="122" t="s">
        <v>89</v>
      </c>
      <c r="C49" s="120" t="s">
        <v>90</v>
      </c>
      <c r="D49" s="12"/>
      <c r="E49" s="12"/>
      <c r="F49" s="12"/>
      <c r="G49" s="96"/>
    </row>
  </sheetData>
  <mergeCells count="2">
    <mergeCell ref="C1:G1"/>
    <mergeCell ref="F48:G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D1:J31"/>
  <sheetViews>
    <sheetView showGridLines="0" zoomScale="75" zoomScaleNormal="75" zoomScaleSheetLayoutView="75" workbookViewId="0">
      <selection activeCell="I8" sqref="I8"/>
    </sheetView>
  </sheetViews>
  <sheetFormatPr baseColWidth="10" defaultColWidth="11.42578125" defaultRowHeight="14.25" x14ac:dyDescent="0.2"/>
  <cols>
    <col min="1" max="1" width="2.7109375" style="6" customWidth="1"/>
    <col min="2" max="2" width="1.5703125" style="6" customWidth="1"/>
    <col min="3" max="3" width="0.42578125" style="6" customWidth="1"/>
    <col min="4" max="4" width="5.7109375" style="6" customWidth="1"/>
    <col min="5" max="5" width="11.42578125" style="6"/>
    <col min="6" max="6" width="77.7109375" style="6" bestFit="1" customWidth="1"/>
    <col min="7" max="7" width="11.42578125" style="6"/>
    <col min="8" max="8" width="13.7109375" style="6" bestFit="1" customWidth="1"/>
    <col min="9" max="9" width="11.5703125" style="6" bestFit="1" customWidth="1"/>
    <col min="10" max="10" width="14.5703125" style="6" customWidth="1"/>
    <col min="11" max="11" width="11.42578125" style="6"/>
    <col min="12" max="12" width="15.42578125" style="6" customWidth="1"/>
    <col min="13" max="16384" width="11.42578125" style="6"/>
  </cols>
  <sheetData>
    <row r="1" spans="4:10" x14ac:dyDescent="0.2">
      <c r="D1" s="126"/>
      <c r="E1" s="129" t="s">
        <v>3</v>
      </c>
      <c r="F1" s="128" t="s">
        <v>4</v>
      </c>
      <c r="G1" s="127"/>
      <c r="H1" s="127"/>
      <c r="I1" s="127"/>
      <c r="J1" s="127"/>
    </row>
    <row r="2" spans="4:10" x14ac:dyDescent="0.2">
      <c r="D2" s="126"/>
      <c r="E2" s="129" t="s">
        <v>5</v>
      </c>
      <c r="F2" s="128" t="s">
        <v>236</v>
      </c>
      <c r="G2" s="127"/>
      <c r="H2" s="127"/>
      <c r="I2" s="127"/>
      <c r="J2" s="127"/>
    </row>
    <row r="3" spans="4:10" x14ac:dyDescent="0.2">
      <c r="D3" s="126"/>
      <c r="E3" s="129" t="s">
        <v>7</v>
      </c>
      <c r="F3" s="128" t="s">
        <v>94</v>
      </c>
      <c r="G3" s="127"/>
      <c r="H3" s="127"/>
      <c r="I3" s="127"/>
      <c r="J3" s="127"/>
    </row>
    <row r="4" spans="4:10" ht="24" x14ac:dyDescent="0.2">
      <c r="D4" s="130"/>
      <c r="E4" s="131" t="s">
        <v>9</v>
      </c>
      <c r="F4" s="132" t="s">
        <v>237</v>
      </c>
      <c r="G4" s="132"/>
      <c r="H4" s="132"/>
      <c r="I4" s="132"/>
      <c r="J4" s="132"/>
    </row>
    <row r="5" spans="4:10" x14ac:dyDescent="0.2">
      <c r="D5" s="130"/>
      <c r="E5" s="131" t="s">
        <v>11</v>
      </c>
      <c r="F5" s="133" t="s">
        <v>12</v>
      </c>
      <c r="G5" s="134"/>
      <c r="H5" s="134"/>
      <c r="I5" s="134"/>
      <c r="J5" s="134"/>
    </row>
    <row r="6" spans="4:10" x14ac:dyDescent="0.2">
      <c r="D6" s="130"/>
      <c r="E6" s="135"/>
      <c r="F6" s="136"/>
      <c r="G6" s="135"/>
      <c r="H6" s="137"/>
      <c r="I6" s="137"/>
      <c r="J6" s="137"/>
    </row>
    <row r="7" spans="4:10" ht="30" x14ac:dyDescent="0.2">
      <c r="D7" s="327" t="s">
        <v>23</v>
      </c>
      <c r="E7" s="329" t="s">
        <v>223</v>
      </c>
      <c r="F7" s="330" t="s">
        <v>25</v>
      </c>
      <c r="G7" s="330" t="s">
        <v>26</v>
      </c>
      <c r="H7" s="330" t="s">
        <v>27</v>
      </c>
      <c r="I7" s="323" t="s">
        <v>28</v>
      </c>
      <c r="J7" s="323" t="s">
        <v>203</v>
      </c>
    </row>
    <row r="8" spans="4:10" ht="15" x14ac:dyDescent="0.2">
      <c r="D8" s="234">
        <v>1</v>
      </c>
      <c r="E8" s="167" t="s">
        <v>210</v>
      </c>
      <c r="F8" s="167"/>
      <c r="G8" s="167"/>
      <c r="H8" s="167"/>
      <c r="I8" s="167"/>
      <c r="J8" s="167"/>
    </row>
    <row r="9" spans="4:10" x14ac:dyDescent="0.2">
      <c r="D9" s="234">
        <v>2</v>
      </c>
      <c r="E9" s="78" t="s">
        <v>42</v>
      </c>
      <c r="F9" s="168" t="s">
        <v>43</v>
      </c>
      <c r="G9" s="78" t="s">
        <v>33</v>
      </c>
      <c r="H9" s="174">
        <v>80</v>
      </c>
      <c r="I9" s="94"/>
      <c r="J9" s="174">
        <f>+IF(H9="","",H9*I9)</f>
        <v>0</v>
      </c>
    </row>
    <row r="10" spans="4:10" x14ac:dyDescent="0.2">
      <c r="D10" s="234">
        <v>3</v>
      </c>
      <c r="E10" s="78" t="s">
        <v>34</v>
      </c>
      <c r="F10" s="168" t="s">
        <v>35</v>
      </c>
      <c r="G10" s="78" t="s">
        <v>36</v>
      </c>
      <c r="H10" s="174">
        <f>10*H9</f>
        <v>800</v>
      </c>
      <c r="I10" s="94"/>
      <c r="J10" s="174">
        <f>+IF(H10="","",H10*I10)</f>
        <v>0</v>
      </c>
    </row>
    <row r="11" spans="4:10" x14ac:dyDescent="0.2">
      <c r="D11" s="234">
        <v>4</v>
      </c>
      <c r="E11" s="78" t="s">
        <v>44</v>
      </c>
      <c r="F11" s="168" t="s">
        <v>45</v>
      </c>
      <c r="G11" s="78" t="s">
        <v>46</v>
      </c>
      <c r="H11" s="174">
        <v>320</v>
      </c>
      <c r="I11" s="94"/>
      <c r="J11" s="174">
        <f>+IF(H11="","",H11*I11)</f>
        <v>0</v>
      </c>
    </row>
    <row r="12" spans="4:10" x14ac:dyDescent="0.2">
      <c r="D12" s="234">
        <v>5</v>
      </c>
      <c r="E12" s="78" t="s">
        <v>47</v>
      </c>
      <c r="F12" s="168" t="s">
        <v>48</v>
      </c>
      <c r="G12" s="78" t="s">
        <v>49</v>
      </c>
      <c r="H12" s="94">
        <v>80</v>
      </c>
      <c r="I12" s="94"/>
      <c r="J12" s="94">
        <f>+IF(H12="","",H12*I12)</f>
        <v>0</v>
      </c>
    </row>
    <row r="13" spans="4:10" x14ac:dyDescent="0.2">
      <c r="D13" s="234">
        <v>6</v>
      </c>
      <c r="E13" s="78" t="s">
        <v>50</v>
      </c>
      <c r="F13" s="168" t="s">
        <v>51</v>
      </c>
      <c r="G13" s="78" t="s">
        <v>52</v>
      </c>
      <c r="H13" s="174">
        <v>80</v>
      </c>
      <c r="I13" s="94"/>
      <c r="J13" s="174">
        <f>+IF(H13="","",H13*I13)</f>
        <v>0</v>
      </c>
    </row>
    <row r="14" spans="4:10" x14ac:dyDescent="0.2">
      <c r="D14" s="234">
        <v>7</v>
      </c>
      <c r="E14" s="78"/>
      <c r="F14" s="168"/>
      <c r="G14" s="78"/>
      <c r="H14" s="78"/>
      <c r="I14" s="78"/>
      <c r="J14" s="94">
        <f>SUM(J9:J13)</f>
        <v>0</v>
      </c>
    </row>
    <row r="15" spans="4:10" ht="15" x14ac:dyDescent="0.2">
      <c r="D15" s="234">
        <v>8</v>
      </c>
      <c r="E15" s="167"/>
      <c r="F15" s="173" t="s">
        <v>59</v>
      </c>
      <c r="G15" s="167"/>
      <c r="H15" s="167"/>
      <c r="I15" s="167"/>
      <c r="J15" s="167"/>
    </row>
    <row r="16" spans="4:10" x14ac:dyDescent="0.2">
      <c r="D16" s="234">
        <v>9</v>
      </c>
      <c r="E16" s="182" t="s">
        <v>63</v>
      </c>
      <c r="F16" s="168" t="s">
        <v>64</v>
      </c>
      <c r="G16" s="182" t="s">
        <v>33</v>
      </c>
      <c r="H16" s="174">
        <v>259.2</v>
      </c>
      <c r="I16" s="174"/>
      <c r="J16" s="174">
        <f t="shared" ref="J16:J22" si="0">+IF(H16="","",H16*I16)</f>
        <v>0</v>
      </c>
    </row>
    <row r="17" spans="4:10" x14ac:dyDescent="0.2">
      <c r="D17" s="234">
        <v>10</v>
      </c>
      <c r="E17" s="182" t="s">
        <v>31</v>
      </c>
      <c r="F17" s="168" t="s">
        <v>32</v>
      </c>
      <c r="G17" s="182" t="s">
        <v>33</v>
      </c>
      <c r="H17" s="174">
        <v>1392</v>
      </c>
      <c r="I17" s="174"/>
      <c r="J17" s="174">
        <f t="shared" si="0"/>
        <v>0</v>
      </c>
    </row>
    <row r="18" spans="4:10" x14ac:dyDescent="0.2">
      <c r="D18" s="234">
        <v>11</v>
      </c>
      <c r="E18" s="78" t="s">
        <v>34</v>
      </c>
      <c r="F18" s="168" t="s">
        <v>35</v>
      </c>
      <c r="G18" s="78" t="s">
        <v>36</v>
      </c>
      <c r="H18" s="174">
        <f>10*H17</f>
        <v>13920</v>
      </c>
      <c r="I18" s="94"/>
      <c r="J18" s="174">
        <f>+IF(H18="","",H18*I18)</f>
        <v>0</v>
      </c>
    </row>
    <row r="19" spans="4:10" x14ac:dyDescent="0.2">
      <c r="D19" s="234">
        <v>12</v>
      </c>
      <c r="E19" s="182" t="s">
        <v>57</v>
      </c>
      <c r="F19" s="184" t="s">
        <v>58</v>
      </c>
      <c r="G19" s="182" t="s">
        <v>49</v>
      </c>
      <c r="H19" s="174">
        <v>864</v>
      </c>
      <c r="I19" s="174"/>
      <c r="J19" s="174">
        <f t="shared" si="0"/>
        <v>0</v>
      </c>
    </row>
    <row r="20" spans="4:10" x14ac:dyDescent="0.2">
      <c r="D20" s="234">
        <v>13</v>
      </c>
      <c r="E20" s="182" t="s">
        <v>65</v>
      </c>
      <c r="F20" s="184" t="s">
        <v>66</v>
      </c>
      <c r="G20" s="182" t="s">
        <v>67</v>
      </c>
      <c r="H20" s="174">
        <f>1.6*H24</f>
        <v>1536</v>
      </c>
      <c r="I20" s="174"/>
      <c r="J20" s="174">
        <f t="shared" si="0"/>
        <v>0</v>
      </c>
    </row>
    <row r="21" spans="4:10" x14ac:dyDescent="0.2">
      <c r="D21" s="234">
        <v>14</v>
      </c>
      <c r="E21" s="182" t="s">
        <v>68</v>
      </c>
      <c r="F21" s="184" t="s">
        <v>69</v>
      </c>
      <c r="G21" s="182" t="s">
        <v>46</v>
      </c>
      <c r="H21" s="174">
        <f>H24</f>
        <v>960</v>
      </c>
      <c r="I21" s="174"/>
      <c r="J21" s="174">
        <f t="shared" si="0"/>
        <v>0</v>
      </c>
    </row>
    <row r="22" spans="4:10" x14ac:dyDescent="0.2">
      <c r="D22" s="234">
        <v>15</v>
      </c>
      <c r="E22" s="182" t="s">
        <v>70</v>
      </c>
      <c r="F22" s="184" t="s">
        <v>71</v>
      </c>
      <c r="G22" s="182" t="s">
        <v>33</v>
      </c>
      <c r="H22" s="174">
        <v>240</v>
      </c>
      <c r="I22" s="174"/>
      <c r="J22" s="174">
        <f t="shared" si="0"/>
        <v>0</v>
      </c>
    </row>
    <row r="23" spans="4:10" x14ac:dyDescent="0.2">
      <c r="D23" s="234">
        <v>16</v>
      </c>
      <c r="E23" s="182" t="s">
        <v>39</v>
      </c>
      <c r="F23" s="184" t="s">
        <v>40</v>
      </c>
      <c r="G23" s="182" t="s">
        <v>33</v>
      </c>
      <c r="H23" s="174">
        <v>31.2</v>
      </c>
      <c r="I23" s="174"/>
      <c r="J23" s="174">
        <f t="shared" ref="J23:J28" si="1">+IF(H23="","",H23*I23)</f>
        <v>0</v>
      </c>
    </row>
    <row r="24" spans="4:10" ht="28.5" x14ac:dyDescent="0.2">
      <c r="D24" s="234">
        <v>17</v>
      </c>
      <c r="E24" s="91" t="s">
        <v>72</v>
      </c>
      <c r="F24" s="92" t="s">
        <v>73</v>
      </c>
      <c r="G24" s="91" t="s">
        <v>46</v>
      </c>
      <c r="H24" s="187">
        <v>960</v>
      </c>
      <c r="I24" s="187"/>
      <c r="J24" s="187">
        <f t="shared" si="1"/>
        <v>0</v>
      </c>
    </row>
    <row r="25" spans="4:10" x14ac:dyDescent="0.2">
      <c r="D25" s="234">
        <v>18</v>
      </c>
      <c r="E25" s="91" t="s">
        <v>74</v>
      </c>
      <c r="F25" s="92" t="s">
        <v>238</v>
      </c>
      <c r="G25" s="91" t="s">
        <v>76</v>
      </c>
      <c r="H25" s="187">
        <f>(H28+(H24*0.1))*(67-35.12)</f>
        <v>9181.44</v>
      </c>
      <c r="I25" s="187"/>
      <c r="J25" s="187">
        <f t="shared" si="1"/>
        <v>0</v>
      </c>
    </row>
    <row r="26" spans="4:10" x14ac:dyDescent="0.2">
      <c r="D26" s="234">
        <v>19</v>
      </c>
      <c r="E26" s="78" t="s">
        <v>44</v>
      </c>
      <c r="F26" s="79" t="s">
        <v>77</v>
      </c>
      <c r="G26" s="78" t="s">
        <v>46</v>
      </c>
      <c r="H26" s="174">
        <v>3840</v>
      </c>
      <c r="I26" s="94"/>
      <c r="J26" s="174">
        <f t="shared" si="1"/>
        <v>0</v>
      </c>
    </row>
    <row r="27" spans="4:10" x14ac:dyDescent="0.2">
      <c r="D27" s="234">
        <v>20</v>
      </c>
      <c r="E27" s="78"/>
      <c r="F27" s="79" t="s">
        <v>78</v>
      </c>
      <c r="G27" s="78" t="s">
        <v>46</v>
      </c>
      <c r="H27" s="94">
        <f>H26</f>
        <v>3840</v>
      </c>
      <c r="I27" s="94"/>
      <c r="J27" s="174">
        <f t="shared" si="1"/>
        <v>0</v>
      </c>
    </row>
    <row r="28" spans="4:10" x14ac:dyDescent="0.2">
      <c r="D28" s="234">
        <v>21</v>
      </c>
      <c r="E28" s="78"/>
      <c r="F28" s="79" t="s">
        <v>79</v>
      </c>
      <c r="G28" s="78" t="s">
        <v>46</v>
      </c>
      <c r="H28" s="94">
        <v>192</v>
      </c>
      <c r="I28" s="94"/>
      <c r="J28" s="174">
        <f t="shared" si="1"/>
        <v>0</v>
      </c>
    </row>
    <row r="29" spans="4:10" x14ac:dyDescent="0.2">
      <c r="D29" s="13"/>
      <c r="E29" s="122"/>
      <c r="F29" s="155"/>
      <c r="G29" s="122"/>
      <c r="H29" s="122"/>
      <c r="I29" s="122"/>
      <c r="J29" s="156">
        <f>SUM(J16:J28)</f>
        <v>0</v>
      </c>
    </row>
    <row r="30" spans="4:10" x14ac:dyDescent="0.2">
      <c r="D30" s="13"/>
      <c r="E30" s="12"/>
      <c r="F30" s="95"/>
      <c r="G30" s="12"/>
      <c r="H30" s="12"/>
      <c r="I30" s="12"/>
      <c r="J30" s="96"/>
    </row>
    <row r="31" spans="4:10" ht="15" x14ac:dyDescent="0.2">
      <c r="D31" s="13"/>
      <c r="E31" s="12"/>
      <c r="F31" s="95"/>
      <c r="G31" s="12"/>
      <c r="H31" s="256" t="s">
        <v>88</v>
      </c>
      <c r="I31" s="257"/>
      <c r="J31" s="258">
        <f>J29+J14</f>
        <v>0</v>
      </c>
    </row>
  </sheetData>
  <pageMargins left="0.7" right="0.7" top="0.75" bottom="0.75" header="0.3" footer="0.3"/>
  <pageSetup paperSize="9" scale="4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37"/>
  <sheetViews>
    <sheetView showGridLines="0" zoomScale="70" zoomScaleNormal="70" workbookViewId="0">
      <selection activeCell="J25" sqref="J25"/>
    </sheetView>
  </sheetViews>
  <sheetFormatPr baseColWidth="10" defaultColWidth="11.42578125" defaultRowHeight="14.25" x14ac:dyDescent="0.2"/>
  <cols>
    <col min="1" max="1" width="2.85546875" style="13" customWidth="1"/>
    <col min="2" max="2" width="11.42578125" style="12"/>
    <col min="3" max="3" width="21.28515625" style="13" customWidth="1"/>
    <col min="4" max="4" width="73.140625" style="13" customWidth="1"/>
    <col min="5" max="5" width="11.42578125" style="13"/>
    <col min="6" max="6" width="15.5703125" style="13" bestFit="1" customWidth="1"/>
    <col min="7" max="7" width="15.28515625" style="13" customWidth="1"/>
    <col min="8" max="8" width="19" style="13" customWidth="1"/>
    <col min="9" max="9" width="11.42578125" style="13"/>
    <col min="10" max="10" width="20.28515625" style="13" customWidth="1"/>
    <col min="11" max="16384" width="11.42578125" style="13"/>
  </cols>
  <sheetData>
    <row r="1" spans="2:8" ht="15" x14ac:dyDescent="0.2">
      <c r="B1" s="138"/>
      <c r="C1" s="140" t="s">
        <v>3</v>
      </c>
      <c r="D1" s="139" t="s">
        <v>4</v>
      </c>
      <c r="E1" s="138"/>
      <c r="F1" s="138"/>
      <c r="G1" s="138"/>
      <c r="H1" s="138"/>
    </row>
    <row r="2" spans="2:8" ht="15" x14ac:dyDescent="0.2">
      <c r="B2" s="138"/>
      <c r="C2" s="140" t="s">
        <v>5</v>
      </c>
      <c r="D2" s="139" t="s">
        <v>239</v>
      </c>
      <c r="E2" s="138"/>
      <c r="F2" s="138"/>
      <c r="G2" s="138"/>
      <c r="H2" s="138"/>
    </row>
    <row r="3" spans="2:8" ht="15" x14ac:dyDescent="0.2">
      <c r="B3" s="138"/>
      <c r="C3" s="140" t="s">
        <v>7</v>
      </c>
      <c r="D3" s="139">
        <v>80</v>
      </c>
      <c r="E3" s="138"/>
      <c r="F3" s="138"/>
      <c r="G3" s="138"/>
      <c r="H3" s="138"/>
    </row>
    <row r="4" spans="2:8" ht="15" x14ac:dyDescent="0.2">
      <c r="B4" s="52"/>
      <c r="C4" s="142" t="s">
        <v>9</v>
      </c>
      <c r="D4" s="401" t="s">
        <v>240</v>
      </c>
      <c r="E4" s="143"/>
      <c r="F4" s="143"/>
      <c r="G4" s="143"/>
      <c r="H4" s="143"/>
    </row>
    <row r="5" spans="2:8" ht="15.75" x14ac:dyDescent="0.2">
      <c r="B5" s="52"/>
      <c r="C5" s="142" t="s">
        <v>11</v>
      </c>
      <c r="D5" s="401"/>
      <c r="E5" s="145"/>
      <c r="F5" s="145"/>
      <c r="G5" s="145"/>
      <c r="H5" s="145"/>
    </row>
    <row r="6" spans="2:8" ht="15" x14ac:dyDescent="0.2">
      <c r="B6" s="52"/>
      <c r="C6" s="146"/>
      <c r="D6" s="147"/>
      <c r="E6" s="146"/>
      <c r="F6" s="148"/>
      <c r="G6" s="148"/>
      <c r="H6" s="148"/>
    </row>
    <row r="7" spans="2:8" ht="25.5" customHeight="1" x14ac:dyDescent="0.2">
      <c r="B7" s="328" t="s">
        <v>23</v>
      </c>
      <c r="C7" s="329" t="s">
        <v>24</v>
      </c>
      <c r="D7" s="330" t="s">
        <v>241</v>
      </c>
      <c r="E7" s="330" t="s">
        <v>26</v>
      </c>
      <c r="F7" s="330" t="s">
        <v>27</v>
      </c>
      <c r="G7" s="323" t="s">
        <v>208</v>
      </c>
      <c r="H7" s="323" t="s">
        <v>242</v>
      </c>
    </row>
    <row r="8" spans="2:8" ht="15" x14ac:dyDescent="0.2">
      <c r="B8" s="78">
        <v>1</v>
      </c>
      <c r="C8" s="167"/>
      <c r="D8" s="167" t="s">
        <v>210</v>
      </c>
      <c r="E8" s="167"/>
      <c r="F8" s="167"/>
      <c r="G8" s="167"/>
      <c r="H8" s="167"/>
    </row>
    <row r="9" spans="2:8" x14ac:dyDescent="0.2">
      <c r="B9" s="78">
        <v>2</v>
      </c>
      <c r="C9" s="78" t="s">
        <v>42</v>
      </c>
      <c r="D9" s="239" t="s">
        <v>43</v>
      </c>
      <c r="E9" s="78" t="s">
        <v>33</v>
      </c>
      <c r="F9" s="193">
        <v>600</v>
      </c>
      <c r="G9" s="94"/>
      <c r="H9" s="174">
        <f t="shared" ref="H9:H15" si="0">+IF(F9="","",F9*G9)</f>
        <v>0</v>
      </c>
    </row>
    <row r="10" spans="2:8" x14ac:dyDescent="0.2">
      <c r="B10" s="78">
        <v>3</v>
      </c>
      <c r="C10" s="78" t="s">
        <v>34</v>
      </c>
      <c r="D10" s="239" t="s">
        <v>35</v>
      </c>
      <c r="E10" s="78" t="s">
        <v>36</v>
      </c>
      <c r="F10" s="174">
        <f>10*F9</f>
        <v>6000</v>
      </c>
      <c r="G10" s="94"/>
      <c r="H10" s="174">
        <f t="shared" si="0"/>
        <v>0</v>
      </c>
    </row>
    <row r="11" spans="2:8" x14ac:dyDescent="0.2">
      <c r="B11" s="78">
        <v>4</v>
      </c>
      <c r="C11" s="78" t="s">
        <v>44</v>
      </c>
      <c r="D11" s="239" t="s">
        <v>45</v>
      </c>
      <c r="E11" s="78" t="s">
        <v>46</v>
      </c>
      <c r="F11" s="174">
        <v>1500</v>
      </c>
      <c r="G11" s="94"/>
      <c r="H11" s="174">
        <f t="shared" si="0"/>
        <v>0</v>
      </c>
    </row>
    <row r="12" spans="2:8" x14ac:dyDescent="0.2">
      <c r="B12" s="78">
        <v>5</v>
      </c>
      <c r="C12" s="78" t="s">
        <v>47</v>
      </c>
      <c r="D12" s="239" t="s">
        <v>48</v>
      </c>
      <c r="E12" s="78" t="s">
        <v>49</v>
      </c>
      <c r="F12" s="94">
        <v>600</v>
      </c>
      <c r="G12" s="94"/>
      <c r="H12" s="94">
        <f t="shared" si="0"/>
        <v>0</v>
      </c>
    </row>
    <row r="13" spans="2:8" x14ac:dyDescent="0.2">
      <c r="B13" s="78">
        <v>6</v>
      </c>
      <c r="C13" s="78" t="s">
        <v>50</v>
      </c>
      <c r="D13" s="239" t="s">
        <v>51</v>
      </c>
      <c r="E13" s="78" t="s">
        <v>52</v>
      </c>
      <c r="F13" s="174">
        <v>150</v>
      </c>
      <c r="G13" s="94"/>
      <c r="H13" s="174">
        <f t="shared" si="0"/>
        <v>0</v>
      </c>
    </row>
    <row r="14" spans="2:8" ht="28.5" x14ac:dyDescent="0.2">
      <c r="B14" s="78">
        <v>7</v>
      </c>
      <c r="C14" s="78"/>
      <c r="D14" s="239" t="s">
        <v>243</v>
      </c>
      <c r="E14" s="78" t="s">
        <v>244</v>
      </c>
      <c r="F14" s="174">
        <v>40</v>
      </c>
      <c r="G14" s="94"/>
      <c r="H14" s="174">
        <f t="shared" si="0"/>
        <v>0</v>
      </c>
    </row>
    <row r="15" spans="2:8" x14ac:dyDescent="0.2">
      <c r="B15" s="78">
        <v>8</v>
      </c>
      <c r="C15" s="78"/>
      <c r="D15" s="239" t="s">
        <v>245</v>
      </c>
      <c r="E15" s="78" t="s">
        <v>246</v>
      </c>
      <c r="F15" s="174">
        <v>3603.6</v>
      </c>
      <c r="G15" s="94"/>
      <c r="H15" s="174">
        <f t="shared" si="0"/>
        <v>0</v>
      </c>
    </row>
    <row r="16" spans="2:8" x14ac:dyDescent="0.2">
      <c r="B16" s="78">
        <v>9</v>
      </c>
      <c r="C16" s="78"/>
      <c r="D16" s="79"/>
      <c r="E16" s="78"/>
      <c r="F16" s="78"/>
      <c r="G16" s="78"/>
      <c r="H16" s="94">
        <f>SUM(H9:H15)</f>
        <v>0</v>
      </c>
    </row>
    <row r="17" spans="2:8" ht="15" customHeight="1" x14ac:dyDescent="0.2">
      <c r="B17" s="78">
        <v>10</v>
      </c>
      <c r="C17" s="479" t="s">
        <v>59</v>
      </c>
      <c r="D17" s="479"/>
      <c r="E17" s="479"/>
      <c r="F17" s="479"/>
      <c r="G17" s="479"/>
      <c r="H17" s="479"/>
    </row>
    <row r="18" spans="2:8" x14ac:dyDescent="0.2">
      <c r="B18" s="78">
        <v>14</v>
      </c>
      <c r="C18" s="182" t="s">
        <v>63</v>
      </c>
      <c r="D18" s="239" t="s">
        <v>64</v>
      </c>
      <c r="E18" s="182" t="s">
        <v>33</v>
      </c>
      <c r="F18" s="174">
        <v>486</v>
      </c>
      <c r="G18" s="174"/>
      <c r="H18" s="174">
        <f t="shared" ref="H18:H24" si="1">+IF(F18="","",F18*G18)</f>
        <v>0</v>
      </c>
    </row>
    <row r="19" spans="2:8" x14ac:dyDescent="0.2">
      <c r="B19" s="78">
        <v>15</v>
      </c>
      <c r="C19" s="182" t="s">
        <v>31</v>
      </c>
      <c r="D19" s="239" t="s">
        <v>32</v>
      </c>
      <c r="E19" s="182" t="s">
        <v>33</v>
      </c>
      <c r="F19" s="174">
        <v>2610</v>
      </c>
      <c r="G19" s="174"/>
      <c r="H19" s="174">
        <f t="shared" si="1"/>
        <v>0</v>
      </c>
    </row>
    <row r="20" spans="2:8" x14ac:dyDescent="0.2">
      <c r="B20" s="78">
        <v>16</v>
      </c>
      <c r="C20" s="78" t="s">
        <v>34</v>
      </c>
      <c r="D20" s="239" t="s">
        <v>35</v>
      </c>
      <c r="E20" s="78" t="s">
        <v>36</v>
      </c>
      <c r="F20" s="174">
        <f>10*F19</f>
        <v>26100</v>
      </c>
      <c r="G20" s="94"/>
      <c r="H20" s="174">
        <f t="shared" si="1"/>
        <v>0</v>
      </c>
    </row>
    <row r="21" spans="2:8" ht="28.5" x14ac:dyDescent="0.2">
      <c r="B21" s="78">
        <v>17</v>
      </c>
      <c r="C21" s="182" t="s">
        <v>57</v>
      </c>
      <c r="D21" s="239" t="s">
        <v>58</v>
      </c>
      <c r="E21" s="182" t="s">
        <v>49</v>
      </c>
      <c r="F21" s="174">
        <v>1620</v>
      </c>
      <c r="G21" s="174"/>
      <c r="H21" s="174">
        <f t="shared" si="1"/>
        <v>0</v>
      </c>
    </row>
    <row r="22" spans="2:8" x14ac:dyDescent="0.2">
      <c r="B22" s="78">
        <v>18</v>
      </c>
      <c r="C22" s="182" t="s">
        <v>65</v>
      </c>
      <c r="D22" s="239" t="s">
        <v>66</v>
      </c>
      <c r="E22" s="182" t="s">
        <v>67</v>
      </c>
      <c r="F22" s="174">
        <f>1.6*F26</f>
        <v>2880</v>
      </c>
      <c r="G22" s="174"/>
      <c r="H22" s="174">
        <f t="shared" si="1"/>
        <v>0</v>
      </c>
    </row>
    <row r="23" spans="2:8" x14ac:dyDescent="0.2">
      <c r="B23" s="78">
        <v>19</v>
      </c>
      <c r="C23" s="182" t="s">
        <v>68</v>
      </c>
      <c r="D23" s="239" t="s">
        <v>69</v>
      </c>
      <c r="E23" s="182" t="s">
        <v>46</v>
      </c>
      <c r="F23" s="174">
        <f>F26</f>
        <v>1800</v>
      </c>
      <c r="G23" s="174"/>
      <c r="H23" s="174">
        <f t="shared" si="1"/>
        <v>0</v>
      </c>
    </row>
    <row r="24" spans="2:8" x14ac:dyDescent="0.2">
      <c r="B24" s="78">
        <v>20</v>
      </c>
      <c r="C24" s="182" t="s">
        <v>70</v>
      </c>
      <c r="D24" s="239" t="s">
        <v>71</v>
      </c>
      <c r="E24" s="182" t="s">
        <v>33</v>
      </c>
      <c r="F24" s="174">
        <v>450</v>
      </c>
      <c r="G24" s="174"/>
      <c r="H24" s="174">
        <f t="shared" si="1"/>
        <v>0</v>
      </c>
    </row>
    <row r="25" spans="2:8" ht="28.5" x14ac:dyDescent="0.2">
      <c r="B25" s="78">
        <v>21</v>
      </c>
      <c r="C25" s="182" t="s">
        <v>39</v>
      </c>
      <c r="D25" s="239" t="s">
        <v>40</v>
      </c>
      <c r="E25" s="182" t="s">
        <v>33</v>
      </c>
      <c r="F25" s="174">
        <v>58.5</v>
      </c>
      <c r="G25" s="174"/>
      <c r="H25" s="174">
        <f t="shared" ref="H25:H30" si="2">+IF(F25="","",F25*G25)</f>
        <v>0</v>
      </c>
    </row>
    <row r="26" spans="2:8" ht="28.5" x14ac:dyDescent="0.2">
      <c r="B26" s="78">
        <v>22</v>
      </c>
      <c r="C26" s="91" t="s">
        <v>72</v>
      </c>
      <c r="D26" s="239" t="s">
        <v>73</v>
      </c>
      <c r="E26" s="91" t="s">
        <v>46</v>
      </c>
      <c r="F26" s="187">
        <v>1800</v>
      </c>
      <c r="G26" s="187"/>
      <c r="H26" s="187">
        <f t="shared" si="2"/>
        <v>0</v>
      </c>
    </row>
    <row r="27" spans="2:8" x14ac:dyDescent="0.2">
      <c r="B27" s="78">
        <v>23</v>
      </c>
      <c r="C27" s="91" t="s">
        <v>74</v>
      </c>
      <c r="D27" s="239" t="s">
        <v>247</v>
      </c>
      <c r="E27" s="91" t="s">
        <v>76</v>
      </c>
      <c r="F27" s="187">
        <f>(F30+(F26*0.1))*(67-36.42)</f>
        <v>16513.2</v>
      </c>
      <c r="G27" s="187"/>
      <c r="H27" s="187">
        <f t="shared" si="2"/>
        <v>0</v>
      </c>
    </row>
    <row r="28" spans="2:8" x14ac:dyDescent="0.2">
      <c r="B28" s="78">
        <v>24</v>
      </c>
      <c r="C28" s="78" t="s">
        <v>44</v>
      </c>
      <c r="D28" s="239" t="s">
        <v>77</v>
      </c>
      <c r="E28" s="78" t="s">
        <v>46</v>
      </c>
      <c r="F28" s="174">
        <v>7200</v>
      </c>
      <c r="G28" s="94"/>
      <c r="H28" s="174">
        <f t="shared" si="2"/>
        <v>0</v>
      </c>
    </row>
    <row r="29" spans="2:8" x14ac:dyDescent="0.2">
      <c r="B29" s="78">
        <v>25</v>
      </c>
      <c r="C29" s="78"/>
      <c r="D29" s="239" t="s">
        <v>78</v>
      </c>
      <c r="E29" s="78" t="s">
        <v>46</v>
      </c>
      <c r="F29" s="94">
        <f>F28</f>
        <v>7200</v>
      </c>
      <c r="G29" s="94"/>
      <c r="H29" s="174">
        <f t="shared" si="2"/>
        <v>0</v>
      </c>
    </row>
    <row r="30" spans="2:8" x14ac:dyDescent="0.2">
      <c r="B30" s="78">
        <v>26</v>
      </c>
      <c r="C30" s="78"/>
      <c r="D30" s="239" t="s">
        <v>79</v>
      </c>
      <c r="E30" s="78" t="s">
        <v>46</v>
      </c>
      <c r="F30" s="94">
        <v>360</v>
      </c>
      <c r="G30" s="94"/>
      <c r="H30" s="174">
        <f t="shared" si="2"/>
        <v>0</v>
      </c>
    </row>
    <row r="31" spans="2:8" x14ac:dyDescent="0.2">
      <c r="B31" s="78">
        <v>27</v>
      </c>
      <c r="C31" s="78"/>
      <c r="D31" s="79"/>
      <c r="E31" s="78"/>
      <c r="F31" s="78"/>
      <c r="G31" s="78"/>
      <c r="H31" s="94">
        <f>SUM(H18:H30)</f>
        <v>0</v>
      </c>
    </row>
    <row r="32" spans="2:8" ht="15" customHeight="1" x14ac:dyDescent="0.2">
      <c r="B32" s="78">
        <v>28</v>
      </c>
      <c r="C32" s="479" t="s">
        <v>248</v>
      </c>
      <c r="D32" s="479"/>
      <c r="E32" s="479"/>
      <c r="F32" s="479"/>
      <c r="G32" s="479"/>
      <c r="H32" s="479"/>
    </row>
    <row r="33" spans="2:8" x14ac:dyDescent="0.2">
      <c r="B33" s="78">
        <v>30</v>
      </c>
      <c r="C33" s="78" t="s">
        <v>83</v>
      </c>
      <c r="D33" s="79" t="s">
        <v>84</v>
      </c>
      <c r="E33" s="78" t="s">
        <v>85</v>
      </c>
      <c r="F33" s="78">
        <v>30</v>
      </c>
      <c r="G33" s="169"/>
      <c r="H33" s="169">
        <f>+IF(F33="","",F33*G33)</f>
        <v>0</v>
      </c>
    </row>
    <row r="34" spans="2:8" x14ac:dyDescent="0.2">
      <c r="B34" s="78">
        <v>31</v>
      </c>
      <c r="C34" s="78" t="s">
        <v>86</v>
      </c>
      <c r="D34" s="79" t="s">
        <v>87</v>
      </c>
      <c r="E34" s="78" t="s">
        <v>52</v>
      </c>
      <c r="F34" s="78">
        <v>30</v>
      </c>
      <c r="G34" s="169"/>
      <c r="H34" s="169">
        <f>+IF(F34="","",F34*G34)</f>
        <v>0</v>
      </c>
    </row>
    <row r="35" spans="2:8" x14ac:dyDescent="0.2">
      <c r="C35" s="12"/>
      <c r="D35" s="95"/>
      <c r="E35" s="12"/>
      <c r="F35" s="12"/>
      <c r="G35" s="12"/>
      <c r="H35" s="12">
        <f>SUM(H33:H34)</f>
        <v>0</v>
      </c>
    </row>
    <row r="36" spans="2:8" ht="15" thickBot="1" x14ac:dyDescent="0.25">
      <c r="C36" s="12"/>
      <c r="D36" s="95"/>
      <c r="E36" s="12"/>
      <c r="F36" s="12"/>
      <c r="G36" s="12"/>
      <c r="H36" s="96"/>
    </row>
    <row r="37" spans="2:8" ht="15.75" thickBot="1" x14ac:dyDescent="0.25">
      <c r="C37" s="12"/>
      <c r="D37" s="95"/>
      <c r="E37" s="12"/>
      <c r="F37" s="191" t="s">
        <v>88</v>
      </c>
      <c r="G37" s="509">
        <f>H31+H16+H35</f>
        <v>0</v>
      </c>
      <c r="H37" s="510"/>
    </row>
  </sheetData>
  <mergeCells count="3">
    <mergeCell ref="G37:H37"/>
    <mergeCell ref="C32:H32"/>
    <mergeCell ref="C17:H17"/>
  </mergeCells>
  <pageMargins left="0.7" right="0.7" top="0.75" bottom="0.75" header="0.3" footer="0.3"/>
  <pageSetup paperSize="9" scale="4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2"/>
  <sheetViews>
    <sheetView showGridLines="0" zoomScale="70" zoomScaleNormal="70" workbookViewId="0">
      <selection activeCell="F7" sqref="F7"/>
    </sheetView>
  </sheetViews>
  <sheetFormatPr baseColWidth="10" defaultColWidth="11.42578125" defaultRowHeight="14.25" x14ac:dyDescent="0.2"/>
  <cols>
    <col min="1" max="1" width="11.42578125" style="6"/>
    <col min="2" max="2" width="15" style="6" customWidth="1"/>
    <col min="3" max="3" width="74.85546875" style="6" customWidth="1"/>
    <col min="4" max="4" width="11.42578125" style="6"/>
    <col min="5" max="5" width="15" style="6" bestFit="1" customWidth="1"/>
    <col min="6" max="6" width="15.140625" style="6" customWidth="1"/>
    <col min="7" max="7" width="18.7109375" style="6" customWidth="1"/>
    <col min="8" max="8" width="11.42578125" style="6"/>
    <col min="9" max="9" width="17.7109375" style="6" customWidth="1"/>
    <col min="10" max="16384" width="11.42578125" style="6"/>
  </cols>
  <sheetData>
    <row r="1" spans="1:8" ht="15" x14ac:dyDescent="0.2">
      <c r="A1" s="150"/>
      <c r="B1" s="139" t="s">
        <v>3</v>
      </c>
      <c r="C1" s="139" t="s">
        <v>4</v>
      </c>
      <c r="D1" s="138"/>
      <c r="E1" s="138"/>
      <c r="F1" s="138"/>
      <c r="G1" s="138"/>
      <c r="H1" s="138"/>
    </row>
    <row r="2" spans="1:8" ht="15" x14ac:dyDescent="0.2">
      <c r="A2" s="150"/>
      <c r="B2" s="139" t="s">
        <v>5</v>
      </c>
      <c r="C2" s="139" t="s">
        <v>249</v>
      </c>
      <c r="D2" s="138"/>
      <c r="E2" s="138"/>
      <c r="F2" s="138"/>
      <c r="G2" s="138"/>
      <c r="H2" s="138"/>
    </row>
    <row r="3" spans="1:8" ht="15" x14ac:dyDescent="0.2">
      <c r="A3" s="150"/>
      <c r="B3" s="139" t="s">
        <v>7</v>
      </c>
      <c r="C3" s="139">
        <v>50</v>
      </c>
      <c r="D3" s="138"/>
      <c r="E3" s="138"/>
      <c r="F3" s="138"/>
      <c r="G3" s="138"/>
      <c r="H3" s="138"/>
    </row>
    <row r="4" spans="1:8" ht="30" x14ac:dyDescent="0.2">
      <c r="A4" s="150"/>
      <c r="B4" s="149" t="s">
        <v>9</v>
      </c>
      <c r="C4" s="143" t="s">
        <v>250</v>
      </c>
      <c r="D4" s="143"/>
      <c r="E4" s="143"/>
      <c r="F4" s="143"/>
      <c r="G4" s="143"/>
      <c r="H4" s="143"/>
    </row>
    <row r="5" spans="1:8" ht="15.75" x14ac:dyDescent="0.2">
      <c r="A5" s="150"/>
      <c r="B5" s="164" t="s">
        <v>11</v>
      </c>
      <c r="C5" s="144" t="s">
        <v>12</v>
      </c>
      <c r="D5" s="145"/>
      <c r="E5" s="145"/>
      <c r="F5" s="145"/>
      <c r="G5" s="145"/>
      <c r="H5" s="145"/>
    </row>
    <row r="6" spans="1:8" x14ac:dyDescent="0.2">
      <c r="B6" s="13"/>
      <c r="C6" s="151"/>
      <c r="D6" s="152"/>
      <c r="E6" s="153"/>
      <c r="F6" s="154"/>
      <c r="G6" s="13"/>
    </row>
    <row r="7" spans="1:8" ht="15" x14ac:dyDescent="0.2">
      <c r="A7" s="327" t="s">
        <v>23</v>
      </c>
      <c r="B7" s="327" t="s">
        <v>223</v>
      </c>
      <c r="C7" s="327" t="s">
        <v>25</v>
      </c>
      <c r="D7" s="327" t="s">
        <v>26</v>
      </c>
      <c r="E7" s="327" t="s">
        <v>27</v>
      </c>
      <c r="F7" s="327" t="s">
        <v>28</v>
      </c>
      <c r="G7" s="327" t="s">
        <v>29</v>
      </c>
    </row>
    <row r="8" spans="1:8" ht="15" customHeight="1" x14ac:dyDescent="0.2">
      <c r="A8" s="165">
        <v>1</v>
      </c>
      <c r="B8" s="503" t="s">
        <v>251</v>
      </c>
      <c r="C8" s="503"/>
      <c r="D8" s="503"/>
      <c r="E8" s="503"/>
      <c r="F8" s="503"/>
      <c r="G8" s="503"/>
    </row>
    <row r="9" spans="1:8" x14ac:dyDescent="0.2">
      <c r="A9" s="165">
        <v>2</v>
      </c>
      <c r="B9" s="171" t="s">
        <v>63</v>
      </c>
      <c r="C9" s="172" t="s">
        <v>64</v>
      </c>
      <c r="D9" s="171" t="s">
        <v>33</v>
      </c>
      <c r="E9" s="193">
        <v>32.4</v>
      </c>
      <c r="F9" s="193"/>
      <c r="G9" s="193">
        <f t="shared" ref="G9:G14" si="0">+IF(E9="","",E9*F9)</f>
        <v>0</v>
      </c>
    </row>
    <row r="10" spans="1:8" x14ac:dyDescent="0.2">
      <c r="A10" s="165">
        <v>3</v>
      </c>
      <c r="B10" s="165"/>
      <c r="C10" s="172" t="s">
        <v>252</v>
      </c>
      <c r="D10" s="165" t="s">
        <v>33</v>
      </c>
      <c r="E10" s="260">
        <v>240</v>
      </c>
      <c r="F10" s="260"/>
      <c r="G10" s="260">
        <f t="shared" si="0"/>
        <v>0</v>
      </c>
    </row>
    <row r="11" spans="1:8" ht="28.5" x14ac:dyDescent="0.2">
      <c r="A11" s="165">
        <v>4</v>
      </c>
      <c r="B11" s="171" t="s">
        <v>39</v>
      </c>
      <c r="C11" s="172" t="s">
        <v>253</v>
      </c>
      <c r="D11" s="171" t="s">
        <v>33</v>
      </c>
      <c r="E11" s="193">
        <v>6</v>
      </c>
      <c r="F11" s="193"/>
      <c r="G11" s="193">
        <f t="shared" si="0"/>
        <v>0</v>
      </c>
    </row>
    <row r="12" spans="1:8" ht="28.5" x14ac:dyDescent="0.2">
      <c r="A12" s="165">
        <v>5</v>
      </c>
      <c r="B12" s="171"/>
      <c r="C12" s="172" t="s">
        <v>254</v>
      </c>
      <c r="D12" s="171" t="s">
        <v>33</v>
      </c>
      <c r="E12" s="193">
        <v>97.92</v>
      </c>
      <c r="F12" s="193"/>
      <c r="G12" s="193">
        <f t="shared" si="0"/>
        <v>0</v>
      </c>
    </row>
    <row r="13" spans="1:8" x14ac:dyDescent="0.2">
      <c r="A13" s="165">
        <v>6</v>
      </c>
      <c r="B13" s="165"/>
      <c r="C13" s="172" t="s">
        <v>255</v>
      </c>
      <c r="D13" s="165" t="s">
        <v>246</v>
      </c>
      <c r="E13" s="193">
        <v>13232.42</v>
      </c>
      <c r="F13" s="193"/>
      <c r="G13" s="193">
        <f t="shared" si="0"/>
        <v>0</v>
      </c>
    </row>
    <row r="14" spans="1:8" x14ac:dyDescent="0.2">
      <c r="A14" s="165">
        <v>7</v>
      </c>
      <c r="B14" s="171"/>
      <c r="C14" s="172" t="s">
        <v>256</v>
      </c>
      <c r="D14" s="165" t="s">
        <v>246</v>
      </c>
      <c r="E14" s="193">
        <v>435.06</v>
      </c>
      <c r="F14" s="193"/>
      <c r="G14" s="193">
        <f t="shared" si="0"/>
        <v>0</v>
      </c>
    </row>
    <row r="15" spans="1:8" x14ac:dyDescent="0.2">
      <c r="A15" s="165">
        <v>8</v>
      </c>
      <c r="B15" s="165"/>
      <c r="C15" s="168"/>
      <c r="D15" s="165"/>
      <c r="E15" s="165"/>
      <c r="F15" s="165"/>
      <c r="G15" s="260">
        <f>SUM(G9:G14)</f>
        <v>0</v>
      </c>
    </row>
    <row r="16" spans="1:8" ht="14.25" customHeight="1" x14ac:dyDescent="0.2">
      <c r="A16" s="165">
        <v>9</v>
      </c>
      <c r="B16" s="503" t="s">
        <v>257</v>
      </c>
      <c r="C16" s="503"/>
      <c r="D16" s="503"/>
      <c r="E16" s="503"/>
      <c r="F16" s="503"/>
      <c r="G16" s="503"/>
    </row>
    <row r="17" spans="1:7" x14ac:dyDescent="0.2">
      <c r="A17" s="165">
        <v>11</v>
      </c>
      <c r="B17" s="165"/>
      <c r="C17" s="172" t="s">
        <v>55</v>
      </c>
      <c r="D17" s="165" t="s">
        <v>49</v>
      </c>
      <c r="E17" s="266">
        <v>180</v>
      </c>
      <c r="F17" s="266"/>
      <c r="G17" s="266">
        <f>+IF(E17="","",E17*F17)</f>
        <v>0</v>
      </c>
    </row>
    <row r="18" spans="1:7" x14ac:dyDescent="0.2">
      <c r="A18" s="165">
        <v>12</v>
      </c>
      <c r="B18" s="165" t="s">
        <v>42</v>
      </c>
      <c r="C18" s="172" t="s">
        <v>56</v>
      </c>
      <c r="D18" s="165" t="s">
        <v>33</v>
      </c>
      <c r="E18" s="267">
        <v>90</v>
      </c>
      <c r="F18" s="266"/>
      <c r="G18" s="267">
        <f>+IF(E18="","",E18*F18)</f>
        <v>0</v>
      </c>
    </row>
    <row r="19" spans="1:7" x14ac:dyDescent="0.2">
      <c r="A19" s="165">
        <v>13</v>
      </c>
      <c r="B19" s="165" t="s">
        <v>34</v>
      </c>
      <c r="C19" s="172" t="s">
        <v>35</v>
      </c>
      <c r="D19" s="165" t="s">
        <v>36</v>
      </c>
      <c r="E19" s="267">
        <f>10*E18</f>
        <v>900</v>
      </c>
      <c r="F19" s="266"/>
      <c r="G19" s="267">
        <f>+IF(E19="","",E19*F19)</f>
        <v>0</v>
      </c>
    </row>
    <row r="20" spans="1:7" x14ac:dyDescent="0.2">
      <c r="A20" s="165">
        <v>14</v>
      </c>
      <c r="B20" s="165" t="s">
        <v>57</v>
      </c>
      <c r="C20" s="172" t="s">
        <v>58</v>
      </c>
      <c r="D20" s="165" t="s">
        <v>49</v>
      </c>
      <c r="E20" s="267">
        <v>90</v>
      </c>
      <c r="F20" s="267"/>
      <c r="G20" s="267">
        <f>+IF(E20="","",E20*F20)</f>
        <v>0</v>
      </c>
    </row>
    <row r="21" spans="1:7" x14ac:dyDescent="0.2">
      <c r="A21" s="165">
        <v>15</v>
      </c>
      <c r="B21" s="165"/>
      <c r="C21" s="168"/>
      <c r="D21" s="165"/>
      <c r="E21" s="165"/>
      <c r="F21" s="165"/>
      <c r="G21" s="260">
        <f>SUM(G17:G20)</f>
        <v>0</v>
      </c>
    </row>
    <row r="22" spans="1:7" ht="14.25" customHeight="1" x14ac:dyDescent="0.2">
      <c r="A22" s="165">
        <v>16</v>
      </c>
      <c r="B22" s="173" t="s">
        <v>210</v>
      </c>
      <c r="C22" s="268"/>
      <c r="D22" s="268"/>
      <c r="E22" s="268"/>
      <c r="F22" s="268"/>
      <c r="G22" s="268"/>
    </row>
    <row r="23" spans="1:7" x14ac:dyDescent="0.2">
      <c r="A23" s="165">
        <v>18</v>
      </c>
      <c r="B23" s="165"/>
      <c r="C23" s="172" t="s">
        <v>252</v>
      </c>
      <c r="D23" s="165" t="s">
        <v>33</v>
      </c>
      <c r="E23" s="260">
        <v>50</v>
      </c>
      <c r="F23" s="260"/>
      <c r="G23" s="260">
        <f>+IF(E23="","",E23*F23)</f>
        <v>0</v>
      </c>
    </row>
    <row r="24" spans="1:7" x14ac:dyDescent="0.2">
      <c r="A24" s="165">
        <v>19</v>
      </c>
      <c r="B24" s="165" t="s">
        <v>44</v>
      </c>
      <c r="C24" s="172" t="s">
        <v>45</v>
      </c>
      <c r="D24" s="165" t="s">
        <v>46</v>
      </c>
      <c r="E24" s="193">
        <v>200</v>
      </c>
      <c r="F24" s="260"/>
      <c r="G24" s="193">
        <f>+IF(E24="","",E24*F24)</f>
        <v>0</v>
      </c>
    </row>
    <row r="25" spans="1:7" x14ac:dyDescent="0.2">
      <c r="A25" s="165">
        <v>20</v>
      </c>
      <c r="B25" s="165" t="s">
        <v>47</v>
      </c>
      <c r="C25" s="172" t="s">
        <v>48</v>
      </c>
      <c r="D25" s="165" t="s">
        <v>49</v>
      </c>
      <c r="E25" s="260">
        <v>50</v>
      </c>
      <c r="F25" s="260"/>
      <c r="G25" s="260">
        <f>+IF(E25="","",E25*F25)</f>
        <v>0</v>
      </c>
    </row>
    <row r="26" spans="1:7" x14ac:dyDescent="0.2">
      <c r="A26" s="165">
        <v>21</v>
      </c>
      <c r="B26" s="165" t="s">
        <v>50</v>
      </c>
      <c r="C26" s="172" t="s">
        <v>51</v>
      </c>
      <c r="D26" s="165" t="s">
        <v>52</v>
      </c>
      <c r="E26" s="193">
        <v>50</v>
      </c>
      <c r="F26" s="260"/>
      <c r="G26" s="193">
        <f>+IF(E26="","",E26*F26)</f>
        <v>0</v>
      </c>
    </row>
    <row r="27" spans="1:7" x14ac:dyDescent="0.2">
      <c r="A27" s="165">
        <v>22</v>
      </c>
      <c r="B27" s="165"/>
      <c r="C27" s="168"/>
      <c r="D27" s="165"/>
      <c r="E27" s="165"/>
      <c r="F27" s="165"/>
      <c r="G27" s="260">
        <f>SUM(G23:G26)</f>
        <v>0</v>
      </c>
    </row>
    <row r="28" spans="1:7" ht="14.25" customHeight="1" x14ac:dyDescent="0.2">
      <c r="A28" s="165">
        <v>23</v>
      </c>
      <c r="B28" s="503" t="s">
        <v>258</v>
      </c>
      <c r="C28" s="503"/>
      <c r="D28" s="503"/>
      <c r="E28" s="503"/>
      <c r="F28" s="503"/>
      <c r="G28" s="503"/>
    </row>
    <row r="29" spans="1:7" x14ac:dyDescent="0.2">
      <c r="A29" s="165">
        <v>27</v>
      </c>
      <c r="B29" s="171" t="s">
        <v>63</v>
      </c>
      <c r="C29" s="172" t="s">
        <v>64</v>
      </c>
      <c r="D29" s="171" t="s">
        <v>33</v>
      </c>
      <c r="E29" s="193">
        <v>162</v>
      </c>
      <c r="F29" s="193"/>
      <c r="G29" s="193">
        <f t="shared" ref="G29:G34" si="1">+IF(E29="","",E29*F29)</f>
        <v>0</v>
      </c>
    </row>
    <row r="30" spans="1:7" x14ac:dyDescent="0.2">
      <c r="A30" s="165">
        <v>28</v>
      </c>
      <c r="B30" s="171" t="s">
        <v>31</v>
      </c>
      <c r="C30" s="172" t="s">
        <v>32</v>
      </c>
      <c r="D30" s="171" t="s">
        <v>33</v>
      </c>
      <c r="E30" s="193">
        <v>492</v>
      </c>
      <c r="F30" s="193"/>
      <c r="G30" s="193">
        <f t="shared" si="1"/>
        <v>0</v>
      </c>
    </row>
    <row r="31" spans="1:7" x14ac:dyDescent="0.2">
      <c r="A31" s="165">
        <v>29</v>
      </c>
      <c r="B31" s="165" t="s">
        <v>34</v>
      </c>
      <c r="C31" s="172" t="s">
        <v>35</v>
      </c>
      <c r="D31" s="165" t="s">
        <v>36</v>
      </c>
      <c r="E31" s="267">
        <f>10*E30</f>
        <v>4920</v>
      </c>
      <c r="F31" s="266"/>
      <c r="G31" s="267">
        <f t="shared" si="1"/>
        <v>0</v>
      </c>
    </row>
    <row r="32" spans="1:7" x14ac:dyDescent="0.2">
      <c r="A32" s="165">
        <v>30</v>
      </c>
      <c r="B32" s="171" t="s">
        <v>57</v>
      </c>
      <c r="C32" s="172" t="s">
        <v>259</v>
      </c>
      <c r="D32" s="171" t="s">
        <v>49</v>
      </c>
      <c r="E32" s="193">
        <v>180</v>
      </c>
      <c r="F32" s="193"/>
      <c r="G32" s="193">
        <f t="shared" si="1"/>
        <v>0</v>
      </c>
    </row>
    <row r="33" spans="1:7" x14ac:dyDescent="0.2">
      <c r="A33" s="165">
        <v>31</v>
      </c>
      <c r="B33" s="171" t="s">
        <v>68</v>
      </c>
      <c r="C33" s="172" t="s">
        <v>69</v>
      </c>
      <c r="D33" s="171" t="s">
        <v>46</v>
      </c>
      <c r="E33" s="193">
        <f>E38</f>
        <v>162</v>
      </c>
      <c r="F33" s="193"/>
      <c r="G33" s="193">
        <f t="shared" si="1"/>
        <v>0</v>
      </c>
    </row>
    <row r="34" spans="1:7" x14ac:dyDescent="0.2">
      <c r="A34" s="165">
        <v>32</v>
      </c>
      <c r="B34" s="171" t="s">
        <v>70</v>
      </c>
      <c r="C34" s="172" t="s">
        <v>71</v>
      </c>
      <c r="D34" s="171" t="s">
        <v>33</v>
      </c>
      <c r="E34" s="193">
        <v>150</v>
      </c>
      <c r="F34" s="193"/>
      <c r="G34" s="193">
        <f t="shared" si="1"/>
        <v>0</v>
      </c>
    </row>
    <row r="35" spans="1:7" ht="28.5" x14ac:dyDescent="0.2">
      <c r="A35" s="165">
        <v>33</v>
      </c>
      <c r="B35" s="171" t="s">
        <v>39</v>
      </c>
      <c r="C35" s="172" t="s">
        <v>40</v>
      </c>
      <c r="D35" s="171" t="s">
        <v>33</v>
      </c>
      <c r="E35" s="193">
        <v>19.5</v>
      </c>
      <c r="F35" s="193"/>
      <c r="G35" s="193">
        <f>+IF(E35="","",E35*F35)</f>
        <v>0</v>
      </c>
    </row>
    <row r="36" spans="1:7" x14ac:dyDescent="0.2">
      <c r="A36" s="165">
        <v>34</v>
      </c>
      <c r="B36" s="165" t="s">
        <v>44</v>
      </c>
      <c r="C36" s="172" t="s">
        <v>260</v>
      </c>
      <c r="D36" s="165" t="s">
        <v>46</v>
      </c>
      <c r="E36" s="193">
        <v>1200</v>
      </c>
      <c r="F36" s="260"/>
      <c r="G36" s="193">
        <f>+IF(E36="","",E36*F36)</f>
        <v>0</v>
      </c>
    </row>
    <row r="37" spans="1:7" ht="15" x14ac:dyDescent="0.2">
      <c r="A37" s="165">
        <v>35</v>
      </c>
      <c r="B37" s="275" t="s">
        <v>261</v>
      </c>
      <c r="C37" s="275"/>
      <c r="D37" s="165" t="s">
        <v>46</v>
      </c>
      <c r="E37" s="260">
        <f>E36</f>
        <v>1200</v>
      </c>
      <c r="F37" s="260"/>
      <c r="G37" s="193">
        <f>+IF(E37="","",E37*F37)</f>
        <v>0</v>
      </c>
    </row>
    <row r="38" spans="1:7" x14ac:dyDescent="0.2">
      <c r="A38" s="165">
        <v>36</v>
      </c>
      <c r="B38" s="171" t="s">
        <v>39</v>
      </c>
      <c r="C38" s="172" t="s">
        <v>233</v>
      </c>
      <c r="D38" s="171" t="s">
        <v>33</v>
      </c>
      <c r="E38" s="193">
        <v>162</v>
      </c>
      <c r="F38" s="193"/>
      <c r="G38" s="193">
        <f>+IF(E38="","",E38*F38)</f>
        <v>0</v>
      </c>
    </row>
    <row r="39" spans="1:7" x14ac:dyDescent="0.2">
      <c r="A39" s="261"/>
      <c r="B39" s="262"/>
      <c r="C39" s="263"/>
      <c r="D39" s="262"/>
      <c r="E39" s="262"/>
      <c r="F39" s="262"/>
      <c r="G39" s="264">
        <f>SUM(G29:G38)</f>
        <v>0</v>
      </c>
    </row>
    <row r="40" spans="1:7" x14ac:dyDescent="0.2">
      <c r="A40" s="261"/>
      <c r="B40" s="269"/>
      <c r="C40" s="270"/>
      <c r="D40" s="271"/>
      <c r="E40" s="272"/>
      <c r="F40" s="272"/>
      <c r="G40" s="272"/>
    </row>
    <row r="41" spans="1:7" x14ac:dyDescent="0.2">
      <c r="A41" s="261"/>
      <c r="B41" s="270"/>
      <c r="C41" s="270"/>
      <c r="D41" s="271"/>
      <c r="E41" s="272"/>
      <c r="F41" s="272"/>
      <c r="G41" s="272"/>
    </row>
    <row r="42" spans="1:7" ht="15" x14ac:dyDescent="0.25">
      <c r="A42" s="261"/>
      <c r="B42" s="270"/>
      <c r="C42" s="270"/>
      <c r="D42" s="271"/>
      <c r="E42" s="273" t="s">
        <v>88</v>
      </c>
      <c r="F42" s="265"/>
      <c r="G42" s="265">
        <f>G39+G21+G27+G15</f>
        <v>0</v>
      </c>
    </row>
    <row r="43" spans="1:7" ht="28.5" x14ac:dyDescent="0.2">
      <c r="A43" s="261"/>
      <c r="B43" s="262" t="s">
        <v>89</v>
      </c>
      <c r="C43" s="274" t="s">
        <v>90</v>
      </c>
      <c r="D43" s="271"/>
      <c r="E43" s="272"/>
      <c r="F43" s="272"/>
      <c r="G43" s="272"/>
    </row>
    <row r="44" spans="1:7" ht="15" x14ac:dyDescent="0.2">
      <c r="B44" s="55"/>
      <c r="C44" s="56"/>
      <c r="D44" s="57"/>
      <c r="E44" s="59"/>
      <c r="F44" s="59"/>
      <c r="G44" s="59"/>
    </row>
    <row r="45" spans="1:7" ht="15" x14ac:dyDescent="0.2">
      <c r="B45" s="55"/>
      <c r="C45" s="56"/>
      <c r="D45" s="57"/>
      <c r="E45" s="59"/>
      <c r="F45" s="59"/>
      <c r="G45" s="59"/>
    </row>
    <row r="46" spans="1:7" ht="15" x14ac:dyDescent="0.2">
      <c r="B46" s="55"/>
      <c r="C46" s="56"/>
      <c r="D46" s="66"/>
      <c r="E46" s="59"/>
      <c r="F46" s="59"/>
      <c r="G46" s="59"/>
    </row>
    <row r="47" spans="1:7" ht="15" x14ac:dyDescent="0.2">
      <c r="B47" s="55"/>
      <c r="C47" s="56"/>
      <c r="D47" s="66"/>
      <c r="E47" s="59"/>
      <c r="F47" s="59"/>
      <c r="G47" s="59"/>
    </row>
    <row r="48" spans="1:7" ht="15" x14ac:dyDescent="0.2">
      <c r="B48" s="56"/>
      <c r="C48" s="56"/>
      <c r="D48" s="57"/>
      <c r="E48" s="59"/>
      <c r="F48" s="59"/>
      <c r="G48" s="59"/>
    </row>
    <row r="49" spans="2:7" ht="15" x14ac:dyDescent="0.2">
      <c r="B49" s="56"/>
      <c r="C49" s="56"/>
      <c r="D49" s="57"/>
      <c r="E49" s="59"/>
      <c r="F49" s="59"/>
      <c r="G49" s="59"/>
    </row>
    <row r="50" spans="2:7" ht="15" x14ac:dyDescent="0.2">
      <c r="B50" s="56"/>
      <c r="C50" s="56"/>
      <c r="D50" s="57"/>
      <c r="E50" s="59"/>
      <c r="F50" s="59"/>
      <c r="G50" s="59"/>
    </row>
    <row r="51" spans="2:7" ht="15" x14ac:dyDescent="0.2">
      <c r="B51" s="67"/>
      <c r="C51" s="67"/>
      <c r="D51" s="68"/>
      <c r="E51" s="68"/>
      <c r="F51" s="68"/>
      <c r="G51" s="59"/>
    </row>
    <row r="52" spans="2:7" x14ac:dyDescent="0.2">
      <c r="B52" s="67"/>
      <c r="C52" s="67"/>
      <c r="D52" s="67"/>
      <c r="E52" s="69"/>
      <c r="F52" s="69"/>
      <c r="G52" s="69"/>
    </row>
  </sheetData>
  <mergeCells count="3">
    <mergeCell ref="B8:G8"/>
    <mergeCell ref="B16:G16"/>
    <mergeCell ref="B28:G28"/>
  </mergeCells>
  <pageMargins left="0.7" right="0.7" top="0.75" bottom="0.75" header="0.3" footer="0.3"/>
  <pageSetup paperSize="9" scale="32"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0"/>
  <sheetViews>
    <sheetView showGridLines="0" zoomScale="75" zoomScaleNormal="75" workbookViewId="0">
      <selection activeCell="B10" sqref="B10:G11"/>
    </sheetView>
  </sheetViews>
  <sheetFormatPr baseColWidth="10" defaultColWidth="11.42578125" defaultRowHeight="12.75" x14ac:dyDescent="0.2"/>
  <cols>
    <col min="1" max="1" width="5.28515625" style="39" customWidth="1"/>
    <col min="2" max="2" width="15.85546875" style="39" customWidth="1"/>
    <col min="3" max="3" width="78.42578125" style="39" customWidth="1"/>
    <col min="4" max="4" width="11.42578125" style="39"/>
    <col min="5" max="5" width="13.85546875" style="39" customWidth="1"/>
    <col min="6" max="6" width="13" style="39" customWidth="1"/>
    <col min="7" max="7" width="15.140625" style="39" bestFit="1" customWidth="1"/>
    <col min="8" max="8" width="11.42578125" style="39"/>
    <col min="9" max="9" width="15" style="39" customWidth="1"/>
    <col min="10" max="16384" width="11.42578125" style="39"/>
  </cols>
  <sheetData>
    <row r="1" spans="1:7" ht="15" x14ac:dyDescent="0.2">
      <c r="A1" s="150"/>
      <c r="B1" s="139" t="s">
        <v>3</v>
      </c>
      <c r="C1" s="139" t="s">
        <v>4</v>
      </c>
      <c r="D1" s="138"/>
      <c r="E1" s="138"/>
      <c r="F1" s="138"/>
      <c r="G1" s="138"/>
    </row>
    <row r="2" spans="1:7" ht="15" x14ac:dyDescent="0.2">
      <c r="A2" s="150"/>
      <c r="B2" s="139" t="s">
        <v>5</v>
      </c>
      <c r="C2" s="139" t="s">
        <v>262</v>
      </c>
      <c r="D2" s="138"/>
      <c r="E2" s="138"/>
      <c r="F2" s="138"/>
      <c r="G2" s="138"/>
    </row>
    <row r="3" spans="1:7" ht="15" x14ac:dyDescent="0.2">
      <c r="A3" s="150"/>
      <c r="B3" s="139" t="s">
        <v>7</v>
      </c>
      <c r="C3" s="139">
        <v>50</v>
      </c>
      <c r="D3" s="138"/>
      <c r="E3" s="138"/>
      <c r="F3" s="138"/>
      <c r="G3" s="138"/>
    </row>
    <row r="4" spans="1:7" ht="30" x14ac:dyDescent="0.2">
      <c r="A4" s="150"/>
      <c r="B4" s="149" t="s">
        <v>9</v>
      </c>
      <c r="C4" s="143" t="s">
        <v>250</v>
      </c>
      <c r="D4" s="143"/>
      <c r="E4" s="143"/>
      <c r="F4" s="143"/>
      <c r="G4" s="143"/>
    </row>
    <row r="5" spans="1:7" ht="15.75" x14ac:dyDescent="0.2">
      <c r="A5" s="150"/>
      <c r="B5" s="164" t="s">
        <v>11</v>
      </c>
      <c r="C5" s="144" t="s">
        <v>12</v>
      </c>
      <c r="D5" s="145"/>
      <c r="E5" s="145"/>
      <c r="F5" s="145"/>
      <c r="G5" s="145"/>
    </row>
    <row r="6" spans="1:7" ht="13.5" thickBot="1" x14ac:dyDescent="0.25">
      <c r="B6" s="89"/>
      <c r="C6" s="373"/>
      <c r="D6" s="105"/>
      <c r="E6" s="105"/>
      <c r="F6" s="105"/>
      <c r="G6" s="89"/>
    </row>
    <row r="7" spans="1:7" ht="13.5" thickBot="1" x14ac:dyDescent="0.25">
      <c r="B7" s="520" t="s">
        <v>263</v>
      </c>
      <c r="C7" s="521"/>
      <c r="D7" s="521"/>
      <c r="E7" s="521"/>
      <c r="F7" s="521"/>
      <c r="G7" s="522"/>
    </row>
    <row r="8" spans="1:7" ht="13.5" thickBot="1" x14ac:dyDescent="0.25">
      <c r="B8" s="520" t="s">
        <v>264</v>
      </c>
      <c r="C8" s="521"/>
      <c r="D8" s="521"/>
      <c r="E8" s="521"/>
      <c r="F8" s="521"/>
      <c r="G8" s="522"/>
    </row>
    <row r="9" spans="1:7" ht="13.5" customHeight="1" thickBot="1" x14ac:dyDescent="0.25">
      <c r="B9" s="374" t="s">
        <v>223</v>
      </c>
      <c r="C9" s="375" t="s">
        <v>25</v>
      </c>
      <c r="D9" s="376" t="s">
        <v>26</v>
      </c>
      <c r="E9" s="377" t="s">
        <v>27</v>
      </c>
      <c r="F9" s="378" t="s">
        <v>28</v>
      </c>
      <c r="G9" s="379" t="s">
        <v>203</v>
      </c>
    </row>
    <row r="10" spans="1:7" x14ac:dyDescent="0.2">
      <c r="B10" s="511" t="s">
        <v>265</v>
      </c>
      <c r="C10" s="512"/>
      <c r="D10" s="512"/>
      <c r="E10" s="512"/>
      <c r="F10" s="512"/>
      <c r="G10" s="513"/>
    </row>
    <row r="11" spans="1:7" ht="13.5" thickBot="1" x14ac:dyDescent="0.25">
      <c r="B11" s="514"/>
      <c r="C11" s="515"/>
      <c r="D11" s="515"/>
      <c r="E11" s="515"/>
      <c r="F11" s="515"/>
      <c r="G11" s="516"/>
    </row>
    <row r="12" spans="1:7" ht="14.25" x14ac:dyDescent="0.2">
      <c r="B12" s="461" t="s">
        <v>60</v>
      </c>
      <c r="C12" s="462" t="s">
        <v>61</v>
      </c>
      <c r="D12" s="198" t="s">
        <v>62</v>
      </c>
      <c r="E12" s="198">
        <v>1</v>
      </c>
      <c r="F12" s="198"/>
      <c r="G12" s="463">
        <f>+E12*F12</f>
        <v>0</v>
      </c>
    </row>
    <row r="13" spans="1:7" ht="14.25" x14ac:dyDescent="0.2">
      <c r="B13" s="464" t="s">
        <v>31</v>
      </c>
      <c r="C13" s="168" t="s">
        <v>32</v>
      </c>
      <c r="D13" s="78" t="s">
        <v>33</v>
      </c>
      <c r="E13" s="169">
        <v>5000</v>
      </c>
      <c r="F13" s="169"/>
      <c r="G13" s="465">
        <f>+IF(E13="","",E13*F13)</f>
        <v>0</v>
      </c>
    </row>
    <row r="14" spans="1:7" ht="14.25" x14ac:dyDescent="0.2">
      <c r="B14" s="464" t="s">
        <v>34</v>
      </c>
      <c r="C14" s="168" t="s">
        <v>35</v>
      </c>
      <c r="D14" s="78" t="s">
        <v>36</v>
      </c>
      <c r="E14" s="170">
        <f>10*E13</f>
        <v>50000</v>
      </c>
      <c r="F14" s="169"/>
      <c r="G14" s="466">
        <f>+IF(E14="","",E14*F14)</f>
        <v>0</v>
      </c>
    </row>
    <row r="15" spans="1:7" ht="14.25" x14ac:dyDescent="0.2">
      <c r="B15" s="464" t="s">
        <v>37</v>
      </c>
      <c r="C15" s="168" t="s">
        <v>38</v>
      </c>
      <c r="D15" s="78" t="s">
        <v>33</v>
      </c>
      <c r="E15" s="169">
        <v>70.578000000000003</v>
      </c>
      <c r="F15" s="169"/>
      <c r="G15" s="465">
        <f>+IF(E15="","",E15*F15)</f>
        <v>0</v>
      </c>
    </row>
    <row r="16" spans="1:7" ht="29.25" thickBot="1" x14ac:dyDescent="0.25">
      <c r="B16" s="467" t="s">
        <v>39</v>
      </c>
      <c r="C16" s="468" t="s">
        <v>40</v>
      </c>
      <c r="D16" s="202" t="s">
        <v>33</v>
      </c>
      <c r="E16" s="469">
        <v>27.306000000000001</v>
      </c>
      <c r="F16" s="469"/>
      <c r="G16" s="470">
        <f>+IF(E16="","",E16*F16)</f>
        <v>0</v>
      </c>
    </row>
    <row r="17" spans="2:7" ht="15" thickBot="1" x14ac:dyDescent="0.25">
      <c r="B17" s="12"/>
      <c r="C17" s="95"/>
      <c r="D17" s="12"/>
      <c r="E17" s="12"/>
      <c r="F17" s="12"/>
      <c r="G17" s="96">
        <f>SUM(G12:G16)</f>
        <v>0</v>
      </c>
    </row>
    <row r="18" spans="2:7" x14ac:dyDescent="0.2">
      <c r="B18" s="511" t="s">
        <v>231</v>
      </c>
      <c r="C18" s="512"/>
      <c r="D18" s="512"/>
      <c r="E18" s="512"/>
      <c r="F18" s="512"/>
      <c r="G18" s="513"/>
    </row>
    <row r="19" spans="2:7" ht="13.5" thickBot="1" x14ac:dyDescent="0.25">
      <c r="B19" s="517"/>
      <c r="C19" s="518"/>
      <c r="D19" s="518"/>
      <c r="E19" s="518"/>
      <c r="F19" s="518"/>
      <c r="G19" s="519"/>
    </row>
    <row r="20" spans="2:7" ht="14.25" x14ac:dyDescent="0.2">
      <c r="B20" s="280" t="s">
        <v>42</v>
      </c>
      <c r="C20" s="288" t="s">
        <v>43</v>
      </c>
      <c r="D20" s="281" t="s">
        <v>33</v>
      </c>
      <c r="E20" s="289">
        <v>60</v>
      </c>
      <c r="F20" s="290"/>
      <c r="G20" s="291">
        <f>+IF(E20="","",E20*F20)</f>
        <v>0</v>
      </c>
    </row>
    <row r="21" spans="2:7" ht="14.25" x14ac:dyDescent="0.2">
      <c r="B21" s="280" t="s">
        <v>34</v>
      </c>
      <c r="C21" s="288" t="s">
        <v>35</v>
      </c>
      <c r="D21" s="281" t="s">
        <v>36</v>
      </c>
      <c r="E21" s="289">
        <f>10*E20</f>
        <v>600</v>
      </c>
      <c r="F21" s="290"/>
      <c r="G21" s="291">
        <f>+IF(E21="","",E21*F21)</f>
        <v>0</v>
      </c>
    </row>
    <row r="22" spans="2:7" ht="14.25" x14ac:dyDescent="0.2">
      <c r="B22" s="280" t="s">
        <v>44</v>
      </c>
      <c r="C22" s="288" t="s">
        <v>45</v>
      </c>
      <c r="D22" s="281" t="s">
        <v>46</v>
      </c>
      <c r="E22" s="289">
        <v>240</v>
      </c>
      <c r="F22" s="290"/>
      <c r="G22" s="291">
        <f>+IF(E22="","",E22*F22)</f>
        <v>0</v>
      </c>
    </row>
    <row r="23" spans="2:7" ht="14.25" x14ac:dyDescent="0.2">
      <c r="B23" s="280" t="s">
        <v>47</v>
      </c>
      <c r="C23" s="288" t="s">
        <v>48</v>
      </c>
      <c r="D23" s="281" t="s">
        <v>49</v>
      </c>
      <c r="E23" s="290">
        <v>60</v>
      </c>
      <c r="F23" s="290"/>
      <c r="G23" s="292">
        <f>+IF(E23="","",E23*F23)</f>
        <v>0</v>
      </c>
    </row>
    <row r="24" spans="2:7" ht="15" thickBot="1" x14ac:dyDescent="0.25">
      <c r="B24" s="293" t="s">
        <v>50</v>
      </c>
      <c r="C24" s="294" t="s">
        <v>51</v>
      </c>
      <c r="D24" s="285" t="s">
        <v>52</v>
      </c>
      <c r="E24" s="295">
        <v>60</v>
      </c>
      <c r="F24" s="296"/>
      <c r="G24" s="297">
        <f>+IF(E24="","",E24*F24)</f>
        <v>0</v>
      </c>
    </row>
    <row r="25" spans="2:7" ht="15" thickBot="1" x14ac:dyDescent="0.25">
      <c r="B25" s="12"/>
      <c r="C25" s="95"/>
      <c r="D25" s="12"/>
      <c r="E25" s="12"/>
      <c r="F25" s="12"/>
      <c r="G25" s="96">
        <f>SUM(G20:G24)</f>
        <v>0</v>
      </c>
    </row>
    <row r="26" spans="2:7" x14ac:dyDescent="0.2">
      <c r="B26" s="511" t="s">
        <v>266</v>
      </c>
      <c r="C26" s="512"/>
      <c r="D26" s="512"/>
      <c r="E26" s="512"/>
      <c r="F26" s="512"/>
      <c r="G26" s="513"/>
    </row>
    <row r="27" spans="2:7" ht="13.5" thickBot="1" x14ac:dyDescent="0.25">
      <c r="B27" s="517"/>
      <c r="C27" s="518"/>
      <c r="D27" s="518"/>
      <c r="E27" s="518"/>
      <c r="F27" s="518"/>
      <c r="G27" s="519"/>
    </row>
    <row r="28" spans="2:7" ht="14.25" x14ac:dyDescent="0.2">
      <c r="B28" s="277"/>
      <c r="C28" s="298" t="s">
        <v>55</v>
      </c>
      <c r="D28" s="278" t="s">
        <v>49</v>
      </c>
      <c r="E28" s="276">
        <v>360</v>
      </c>
      <c r="F28" s="276"/>
      <c r="G28" s="279">
        <f>+IF(E28="","",E28*F28)</f>
        <v>0</v>
      </c>
    </row>
    <row r="29" spans="2:7" ht="14.25" x14ac:dyDescent="0.2">
      <c r="B29" s="280" t="s">
        <v>42</v>
      </c>
      <c r="C29" s="288" t="s">
        <v>56</v>
      </c>
      <c r="D29" s="281" t="s">
        <v>33</v>
      </c>
      <c r="E29" s="282">
        <v>180</v>
      </c>
      <c r="F29" s="283"/>
      <c r="G29" s="284">
        <f>+IF(E29="","",E29*F29)</f>
        <v>0</v>
      </c>
    </row>
    <row r="30" spans="2:7" ht="14.25" x14ac:dyDescent="0.2">
      <c r="B30" s="280" t="s">
        <v>34</v>
      </c>
      <c r="C30" s="288" t="s">
        <v>35</v>
      </c>
      <c r="D30" s="281" t="s">
        <v>36</v>
      </c>
      <c r="E30" s="282">
        <f>10*E29</f>
        <v>1800</v>
      </c>
      <c r="F30" s="283"/>
      <c r="G30" s="284">
        <f>+IF(E30="","",E30*F30)</f>
        <v>0</v>
      </c>
    </row>
    <row r="31" spans="2:7" ht="14.25" x14ac:dyDescent="0.2">
      <c r="B31" s="280" t="s">
        <v>57</v>
      </c>
      <c r="C31" s="288" t="s">
        <v>58</v>
      </c>
      <c r="D31" s="281" t="s">
        <v>49</v>
      </c>
      <c r="E31" s="282">
        <v>180</v>
      </c>
      <c r="F31" s="282"/>
      <c r="G31" s="284">
        <f>+IF(E31="","",E31*F31)</f>
        <v>0</v>
      </c>
    </row>
    <row r="32" spans="2:7" ht="15" thickBot="1" x14ac:dyDescent="0.25">
      <c r="B32" s="12"/>
      <c r="C32" s="95"/>
      <c r="D32" s="12"/>
      <c r="E32" s="12"/>
      <c r="F32" s="12"/>
      <c r="G32" s="96">
        <f>SUM(G28:G31)</f>
        <v>0</v>
      </c>
    </row>
    <row r="33" spans="2:7" x14ac:dyDescent="0.2">
      <c r="B33" s="511" t="s">
        <v>267</v>
      </c>
      <c r="C33" s="512"/>
      <c r="D33" s="512"/>
      <c r="E33" s="512"/>
      <c r="F33" s="512"/>
      <c r="G33" s="513"/>
    </row>
    <row r="34" spans="2:7" ht="13.5" thickBot="1" x14ac:dyDescent="0.25">
      <c r="B34" s="517"/>
      <c r="C34" s="518"/>
      <c r="D34" s="518"/>
      <c r="E34" s="518"/>
      <c r="F34" s="518"/>
      <c r="G34" s="519"/>
    </row>
    <row r="35" spans="2:7" ht="14.25" x14ac:dyDescent="0.2">
      <c r="B35" s="277" t="s">
        <v>83</v>
      </c>
      <c r="C35" s="298" t="s">
        <v>84</v>
      </c>
      <c r="D35" s="278" t="s">
        <v>85</v>
      </c>
      <c r="E35" s="276">
        <v>30</v>
      </c>
      <c r="F35" s="276"/>
      <c r="G35" s="279">
        <f>+IF(E35="","",E35*F35)</f>
        <v>0</v>
      </c>
    </row>
    <row r="36" spans="2:7" ht="15" thickBot="1" x14ac:dyDescent="0.25">
      <c r="B36" s="293" t="s">
        <v>86</v>
      </c>
      <c r="C36" s="294" t="s">
        <v>87</v>
      </c>
      <c r="D36" s="285" t="s">
        <v>52</v>
      </c>
      <c r="E36" s="286">
        <v>30</v>
      </c>
      <c r="F36" s="286"/>
      <c r="G36" s="287">
        <f>+IF(E36="","",E36*F36)</f>
        <v>0</v>
      </c>
    </row>
    <row r="37" spans="2:7" ht="15" thickBot="1" x14ac:dyDescent="0.25">
      <c r="B37" s="12"/>
      <c r="C37" s="95"/>
      <c r="D37" s="12"/>
      <c r="E37" s="12"/>
      <c r="F37" s="12"/>
      <c r="G37" s="12">
        <f>SUM(G35:G36)</f>
        <v>0</v>
      </c>
    </row>
    <row r="38" spans="2:7" x14ac:dyDescent="0.2">
      <c r="B38" s="511" t="s">
        <v>268</v>
      </c>
      <c r="C38" s="512"/>
      <c r="D38" s="512"/>
      <c r="E38" s="512"/>
      <c r="F38" s="512"/>
      <c r="G38" s="513"/>
    </row>
    <row r="39" spans="2:7" x14ac:dyDescent="0.2">
      <c r="B39" s="514"/>
      <c r="C39" s="515"/>
      <c r="D39" s="515"/>
      <c r="E39" s="515"/>
      <c r="F39" s="515"/>
      <c r="G39" s="516"/>
    </row>
    <row r="40" spans="2:7" x14ac:dyDescent="0.2">
      <c r="B40" s="514"/>
      <c r="C40" s="515"/>
      <c r="D40" s="515"/>
      <c r="E40" s="515"/>
      <c r="F40" s="515"/>
      <c r="G40" s="516"/>
    </row>
    <row r="41" spans="2:7" ht="13.5" thickBot="1" x14ac:dyDescent="0.25">
      <c r="B41" s="517"/>
      <c r="C41" s="518"/>
      <c r="D41" s="518"/>
      <c r="E41" s="518"/>
      <c r="F41" s="518"/>
      <c r="G41" s="519"/>
    </row>
    <row r="42" spans="2:7" ht="14.25" x14ac:dyDescent="0.2">
      <c r="B42" s="299" t="s">
        <v>63</v>
      </c>
      <c r="C42" s="300" t="s">
        <v>64</v>
      </c>
      <c r="D42" s="301" t="s">
        <v>33</v>
      </c>
      <c r="E42" s="302">
        <v>194</v>
      </c>
      <c r="F42" s="302"/>
      <c r="G42" s="303">
        <f t="shared" ref="G42:G48" si="0">+IF(E42="","",E42*F42)</f>
        <v>0</v>
      </c>
    </row>
    <row r="43" spans="2:7" ht="14.25" x14ac:dyDescent="0.2">
      <c r="B43" s="304" t="s">
        <v>31</v>
      </c>
      <c r="C43" s="305" t="s">
        <v>32</v>
      </c>
      <c r="D43" s="306" t="s">
        <v>33</v>
      </c>
      <c r="E43" s="289">
        <v>1044</v>
      </c>
      <c r="F43" s="289"/>
      <c r="G43" s="291">
        <f t="shared" si="0"/>
        <v>0</v>
      </c>
    </row>
    <row r="44" spans="2:7" ht="14.25" x14ac:dyDescent="0.2">
      <c r="B44" s="280" t="s">
        <v>34</v>
      </c>
      <c r="C44" s="288" t="s">
        <v>35</v>
      </c>
      <c r="D44" s="281" t="s">
        <v>36</v>
      </c>
      <c r="E44" s="282">
        <f>10*E43</f>
        <v>10440</v>
      </c>
      <c r="F44" s="283"/>
      <c r="G44" s="284">
        <f t="shared" si="0"/>
        <v>0</v>
      </c>
    </row>
    <row r="45" spans="2:7" ht="14.25" x14ac:dyDescent="0.2">
      <c r="B45" s="304" t="s">
        <v>57</v>
      </c>
      <c r="C45" s="307" t="s">
        <v>58</v>
      </c>
      <c r="D45" s="306" t="s">
        <v>49</v>
      </c>
      <c r="E45" s="289">
        <v>648</v>
      </c>
      <c r="F45" s="289"/>
      <c r="G45" s="291">
        <f t="shared" si="0"/>
        <v>0</v>
      </c>
    </row>
    <row r="46" spans="2:7" ht="14.25" x14ac:dyDescent="0.2">
      <c r="B46" s="304" t="s">
        <v>65</v>
      </c>
      <c r="C46" s="307" t="s">
        <v>66</v>
      </c>
      <c r="D46" s="306" t="s">
        <v>67</v>
      </c>
      <c r="E46" s="289">
        <f>1.6*E50</f>
        <v>1152</v>
      </c>
      <c r="F46" s="289"/>
      <c r="G46" s="291">
        <f t="shared" si="0"/>
        <v>0</v>
      </c>
    </row>
    <row r="47" spans="2:7" ht="14.25" x14ac:dyDescent="0.2">
      <c r="B47" s="304" t="s">
        <v>68</v>
      </c>
      <c r="C47" s="307" t="s">
        <v>69</v>
      </c>
      <c r="D47" s="306" t="s">
        <v>46</v>
      </c>
      <c r="E47" s="289">
        <f>E50</f>
        <v>720</v>
      </c>
      <c r="F47" s="289"/>
      <c r="G47" s="291">
        <f t="shared" si="0"/>
        <v>0</v>
      </c>
    </row>
    <row r="48" spans="2:7" ht="14.25" x14ac:dyDescent="0.2">
      <c r="B48" s="304" t="s">
        <v>70</v>
      </c>
      <c r="C48" s="307" t="s">
        <v>71</v>
      </c>
      <c r="D48" s="306" t="s">
        <v>33</v>
      </c>
      <c r="E48" s="289">
        <v>180</v>
      </c>
      <c r="F48" s="289"/>
      <c r="G48" s="291">
        <f t="shared" si="0"/>
        <v>0</v>
      </c>
    </row>
    <row r="49" spans="2:7" ht="28.5" x14ac:dyDescent="0.2">
      <c r="B49" s="304" t="s">
        <v>39</v>
      </c>
      <c r="C49" s="316" t="s">
        <v>40</v>
      </c>
      <c r="D49" s="306" t="s">
        <v>33</v>
      </c>
      <c r="E49" s="289">
        <v>23.4</v>
      </c>
      <c r="F49" s="289"/>
      <c r="G49" s="291">
        <f t="shared" ref="G49:G54" si="1">+IF(E49="","",E49*F49)</f>
        <v>0</v>
      </c>
    </row>
    <row r="50" spans="2:7" ht="14.25" x14ac:dyDescent="0.2">
      <c r="B50" s="308" t="s">
        <v>72</v>
      </c>
      <c r="C50" s="317" t="s">
        <v>73</v>
      </c>
      <c r="D50" s="310" t="s">
        <v>46</v>
      </c>
      <c r="E50" s="311">
        <v>720</v>
      </c>
      <c r="F50" s="311"/>
      <c r="G50" s="312">
        <f t="shared" si="1"/>
        <v>0</v>
      </c>
    </row>
    <row r="51" spans="2:7" ht="14.25" x14ac:dyDescent="0.2">
      <c r="B51" s="308" t="s">
        <v>74</v>
      </c>
      <c r="C51" s="309" t="s">
        <v>269</v>
      </c>
      <c r="D51" s="310" t="s">
        <v>76</v>
      </c>
      <c r="E51" s="311">
        <f>(E54+(E50*0.1))*(67-45.12)</f>
        <v>4726.0800000000008</v>
      </c>
      <c r="F51" s="311"/>
      <c r="G51" s="312">
        <f t="shared" si="1"/>
        <v>0</v>
      </c>
    </row>
    <row r="52" spans="2:7" ht="14.25" x14ac:dyDescent="0.2">
      <c r="B52" s="280" t="s">
        <v>44</v>
      </c>
      <c r="C52" s="288" t="s">
        <v>77</v>
      </c>
      <c r="D52" s="281" t="s">
        <v>46</v>
      </c>
      <c r="E52" s="289">
        <v>2880</v>
      </c>
      <c r="F52" s="290"/>
      <c r="G52" s="291">
        <f t="shared" si="1"/>
        <v>0</v>
      </c>
    </row>
    <row r="53" spans="2:7" ht="14.25" x14ac:dyDescent="0.2">
      <c r="B53" s="280"/>
      <c r="C53" s="288" t="s">
        <v>78</v>
      </c>
      <c r="D53" s="281" t="s">
        <v>46</v>
      </c>
      <c r="E53" s="290">
        <f>E52</f>
        <v>2880</v>
      </c>
      <c r="F53" s="290"/>
      <c r="G53" s="291">
        <f t="shared" si="1"/>
        <v>0</v>
      </c>
    </row>
    <row r="54" spans="2:7" ht="15" thickBot="1" x14ac:dyDescent="0.25">
      <c r="B54" s="293"/>
      <c r="C54" s="294" t="s">
        <v>79</v>
      </c>
      <c r="D54" s="285" t="s">
        <v>46</v>
      </c>
      <c r="E54" s="296">
        <v>144</v>
      </c>
      <c r="F54" s="296"/>
      <c r="G54" s="297">
        <f t="shared" si="1"/>
        <v>0</v>
      </c>
    </row>
    <row r="55" spans="2:7" ht="14.25" x14ac:dyDescent="0.2">
      <c r="B55" s="313"/>
      <c r="C55" s="314"/>
      <c r="D55" s="313"/>
      <c r="E55" s="313"/>
      <c r="F55" s="313"/>
      <c r="G55" s="315">
        <f>SUM(G42:G54)</f>
        <v>0</v>
      </c>
    </row>
    <row r="56" spans="2:7" ht="15" thickBot="1" x14ac:dyDescent="0.25">
      <c r="B56" s="122"/>
      <c r="C56" s="155"/>
      <c r="D56" s="122"/>
      <c r="E56" s="122"/>
      <c r="F56" s="122"/>
      <c r="G56" s="156"/>
    </row>
    <row r="57" spans="2:7" ht="15.75" thickBot="1" x14ac:dyDescent="0.25">
      <c r="B57" s="12"/>
      <c r="C57" s="95"/>
      <c r="D57" s="12"/>
      <c r="E57" s="191" t="s">
        <v>88</v>
      </c>
      <c r="F57" s="509">
        <f>G55+G37+G32+G25+G17</f>
        <v>0</v>
      </c>
      <c r="G57" s="510"/>
    </row>
    <row r="58" spans="2:7" ht="28.5" x14ac:dyDescent="0.2">
      <c r="B58" s="122" t="s">
        <v>89</v>
      </c>
      <c r="C58" s="120" t="s">
        <v>90</v>
      </c>
      <c r="D58" s="12"/>
      <c r="E58" s="12"/>
      <c r="F58" s="12"/>
      <c r="G58" s="96"/>
    </row>
    <row r="59" spans="2:7" x14ac:dyDescent="0.2">
      <c r="B59" s="89"/>
      <c r="C59" s="90"/>
      <c r="D59" s="89"/>
      <c r="E59" s="89"/>
      <c r="F59" s="89"/>
      <c r="G59" s="89"/>
    </row>
    <row r="60" spans="2:7" x14ac:dyDescent="0.2">
      <c r="B60" s="89"/>
      <c r="C60" s="90"/>
      <c r="D60" s="89"/>
      <c r="E60" s="89"/>
      <c r="F60" s="89"/>
      <c r="G60" s="89"/>
    </row>
  </sheetData>
  <mergeCells count="8">
    <mergeCell ref="B38:G41"/>
    <mergeCell ref="F57:G57"/>
    <mergeCell ref="B7:G7"/>
    <mergeCell ref="B8:G8"/>
    <mergeCell ref="B10:G11"/>
    <mergeCell ref="B18:G19"/>
    <mergeCell ref="B26:G27"/>
    <mergeCell ref="B33:G3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30"/>
  <sheetViews>
    <sheetView showGridLines="0" zoomScale="75" zoomScaleNormal="75" workbookViewId="0">
      <selection activeCell="B8" sqref="B8:G9"/>
    </sheetView>
  </sheetViews>
  <sheetFormatPr baseColWidth="10" defaultColWidth="11.42578125" defaultRowHeight="14.25" x14ac:dyDescent="0.2"/>
  <cols>
    <col min="1" max="1" width="2.85546875" style="13" customWidth="1"/>
    <col min="2" max="2" width="15.140625" style="13" customWidth="1"/>
    <col min="3" max="3" width="65.28515625" style="13" customWidth="1"/>
    <col min="4" max="4" width="11.5703125" style="13" bestFit="1" customWidth="1"/>
    <col min="5" max="5" width="15" style="13" bestFit="1" customWidth="1"/>
    <col min="6" max="6" width="14.85546875" style="13" customWidth="1"/>
    <col min="7" max="7" width="17.5703125" style="13" customWidth="1"/>
    <col min="8" max="16384" width="11.42578125" style="13"/>
  </cols>
  <sheetData>
    <row r="1" spans="2:7" ht="15" x14ac:dyDescent="0.2">
      <c r="B1" s="139" t="s">
        <v>3</v>
      </c>
      <c r="C1" s="139" t="s">
        <v>4</v>
      </c>
      <c r="D1" s="138"/>
      <c r="E1" s="138"/>
    </row>
    <row r="2" spans="2:7" ht="15" x14ac:dyDescent="0.2">
      <c r="B2" s="139" t="s">
        <v>5</v>
      </c>
      <c r="C2" s="139" t="s">
        <v>262</v>
      </c>
      <c r="D2" s="138"/>
      <c r="E2" s="138"/>
    </row>
    <row r="3" spans="2:7" ht="15" x14ac:dyDescent="0.2">
      <c r="B3" s="139" t="s">
        <v>7</v>
      </c>
      <c r="C3" s="139">
        <v>50</v>
      </c>
      <c r="D3" s="138"/>
      <c r="E3" s="138"/>
    </row>
    <row r="4" spans="2:7" ht="15" customHeight="1" x14ac:dyDescent="0.2">
      <c r="B4" s="149" t="s">
        <v>9</v>
      </c>
      <c r="C4" s="164" t="s">
        <v>270</v>
      </c>
      <c r="D4" s="164"/>
      <c r="E4" s="143"/>
    </row>
    <row r="5" spans="2:7" ht="24" customHeight="1" x14ac:dyDescent="0.2">
      <c r="B5" s="228" t="s">
        <v>11</v>
      </c>
      <c r="C5" s="144" t="s">
        <v>12</v>
      </c>
      <c r="D5" s="145"/>
      <c r="E5" s="145"/>
    </row>
    <row r="6" spans="2:7" ht="15" x14ac:dyDescent="0.2">
      <c r="B6" s="141"/>
      <c r="C6" s="141"/>
      <c r="D6" s="141"/>
      <c r="E6" s="141"/>
      <c r="F6" s="141"/>
    </row>
    <row r="7" spans="2:7" ht="30" customHeight="1" x14ac:dyDescent="0.2">
      <c r="B7" s="321" t="s">
        <v>223</v>
      </c>
      <c r="C7" s="322" t="s">
        <v>25</v>
      </c>
      <c r="D7" s="322" t="s">
        <v>26</v>
      </c>
      <c r="E7" s="322" t="s">
        <v>27</v>
      </c>
      <c r="F7" s="323" t="s">
        <v>28</v>
      </c>
      <c r="G7" s="323" t="s">
        <v>203</v>
      </c>
    </row>
    <row r="8" spans="2:7" x14ac:dyDescent="0.2">
      <c r="B8" s="479" t="s">
        <v>271</v>
      </c>
      <c r="C8" s="479"/>
      <c r="D8" s="479"/>
      <c r="E8" s="479"/>
      <c r="F8" s="479"/>
      <c r="G8" s="479"/>
    </row>
    <row r="9" spans="2:7" x14ac:dyDescent="0.2">
      <c r="B9" s="479"/>
      <c r="C9" s="479"/>
      <c r="D9" s="479"/>
      <c r="E9" s="479"/>
      <c r="F9" s="479"/>
      <c r="G9" s="479"/>
    </row>
    <row r="10" spans="2:7" x14ac:dyDescent="0.2">
      <c r="B10" s="182" t="s">
        <v>60</v>
      </c>
      <c r="C10" s="185" t="s">
        <v>61</v>
      </c>
      <c r="D10" s="180" t="s">
        <v>62</v>
      </c>
      <c r="E10" s="181">
        <v>1</v>
      </c>
      <c r="F10" s="174"/>
      <c r="G10" s="174">
        <f>+E10*F10</f>
        <v>0</v>
      </c>
    </row>
    <row r="11" spans="2:7" x14ac:dyDescent="0.2">
      <c r="B11" s="78" t="s">
        <v>42</v>
      </c>
      <c r="C11" s="185" t="s">
        <v>272</v>
      </c>
      <c r="D11" s="78" t="s">
        <v>33</v>
      </c>
      <c r="E11" s="174">
        <v>120</v>
      </c>
      <c r="F11" s="94"/>
      <c r="G11" s="174">
        <f>+IF(E11="","",E11*F11)</f>
        <v>0</v>
      </c>
    </row>
    <row r="12" spans="2:7" x14ac:dyDescent="0.2">
      <c r="B12" s="78" t="s">
        <v>34</v>
      </c>
      <c r="C12" s="185" t="s">
        <v>35</v>
      </c>
      <c r="D12" s="78" t="s">
        <v>36</v>
      </c>
      <c r="E12" s="174">
        <f>10*E11</f>
        <v>1200</v>
      </c>
      <c r="F12" s="94"/>
      <c r="G12" s="174">
        <f t="shared" ref="G12:G17" si="0">+IF(E12="","",E12*F12)</f>
        <v>0</v>
      </c>
    </row>
    <row r="13" spans="2:7" ht="28.5" x14ac:dyDescent="0.2">
      <c r="B13" s="182" t="s">
        <v>39</v>
      </c>
      <c r="C13" s="185" t="s">
        <v>253</v>
      </c>
      <c r="D13" s="182" t="s">
        <v>33</v>
      </c>
      <c r="E13" s="174">
        <v>3</v>
      </c>
      <c r="F13" s="174"/>
      <c r="G13" s="174">
        <f>+IF(E13="","",E13*F13)</f>
        <v>0</v>
      </c>
    </row>
    <row r="14" spans="2:7" ht="28.5" x14ac:dyDescent="0.2">
      <c r="B14" s="182"/>
      <c r="C14" s="185" t="s">
        <v>254</v>
      </c>
      <c r="D14" s="182" t="s">
        <v>33</v>
      </c>
      <c r="E14" s="174">
        <v>96.6</v>
      </c>
      <c r="F14" s="174"/>
      <c r="G14" s="174">
        <f>+IF(E14="","",E14*F14)</f>
        <v>0</v>
      </c>
    </row>
    <row r="15" spans="2:7" x14ac:dyDescent="0.2">
      <c r="B15" s="78"/>
      <c r="C15" s="185" t="s">
        <v>255</v>
      </c>
      <c r="D15" s="78" t="s">
        <v>246</v>
      </c>
      <c r="E15" s="174">
        <v>13054.04</v>
      </c>
      <c r="F15" s="174"/>
      <c r="G15" s="174">
        <f>+IF(E15="","",E15*F15)</f>
        <v>0</v>
      </c>
    </row>
    <row r="16" spans="2:7" x14ac:dyDescent="0.2">
      <c r="B16" s="78" t="s">
        <v>50</v>
      </c>
      <c r="C16" s="185" t="s">
        <v>273</v>
      </c>
      <c r="D16" s="78" t="s">
        <v>52</v>
      </c>
      <c r="E16" s="174">
        <v>15.75</v>
      </c>
      <c r="F16" s="94"/>
      <c r="G16" s="174">
        <f t="shared" si="0"/>
        <v>0</v>
      </c>
    </row>
    <row r="17" spans="2:7" ht="28.5" x14ac:dyDescent="0.2">
      <c r="B17" s="78" t="s">
        <v>57</v>
      </c>
      <c r="C17" s="185" t="s">
        <v>58</v>
      </c>
      <c r="D17" s="78" t="s">
        <v>49</v>
      </c>
      <c r="E17" s="174">
        <v>367.2</v>
      </c>
      <c r="F17" s="174"/>
      <c r="G17" s="174">
        <f t="shared" si="0"/>
        <v>0</v>
      </c>
    </row>
    <row r="18" spans="2:7" x14ac:dyDescent="0.2">
      <c r="B18" s="122"/>
      <c r="C18" s="155"/>
      <c r="D18" s="122"/>
      <c r="E18" s="318"/>
      <c r="F18" s="318"/>
      <c r="G18" s="318"/>
    </row>
    <row r="19" spans="2:7" ht="15" x14ac:dyDescent="0.25">
      <c r="B19" s="12"/>
      <c r="C19" s="95"/>
      <c r="D19" s="12"/>
      <c r="E19" s="12"/>
      <c r="F19" s="319" t="s">
        <v>88</v>
      </c>
      <c r="G19" s="320">
        <f>SUM(G10:G17)</f>
        <v>0</v>
      </c>
    </row>
    <row r="20" spans="2:7" x14ac:dyDescent="0.2">
      <c r="B20" s="12"/>
      <c r="C20" s="95"/>
      <c r="D20" s="12"/>
      <c r="E20" s="12"/>
      <c r="F20" s="12"/>
      <c r="G20" s="96"/>
    </row>
    <row r="21" spans="2:7" ht="28.5" x14ac:dyDescent="0.2">
      <c r="B21" s="122" t="s">
        <v>89</v>
      </c>
      <c r="C21" s="120" t="s">
        <v>90</v>
      </c>
      <c r="D21" s="12"/>
      <c r="E21" s="12"/>
      <c r="F21" s="12"/>
      <c r="G21" s="96"/>
    </row>
    <row r="22" spans="2:7" x14ac:dyDescent="0.2">
      <c r="B22" s="12"/>
      <c r="C22" s="95"/>
      <c r="D22" s="12"/>
      <c r="E22" s="12"/>
      <c r="F22" s="12"/>
      <c r="G22" s="96"/>
    </row>
    <row r="23" spans="2:7" x14ac:dyDescent="0.2">
      <c r="B23" s="12"/>
      <c r="C23" s="95"/>
      <c r="D23" s="12"/>
      <c r="E23" s="12"/>
      <c r="F23" s="12"/>
      <c r="G23" s="96"/>
    </row>
    <row r="24" spans="2:7" x14ac:dyDescent="0.2">
      <c r="B24" s="12"/>
      <c r="C24" s="95"/>
      <c r="D24" s="12"/>
      <c r="E24" s="12"/>
      <c r="F24" s="12"/>
      <c r="G24" s="96"/>
    </row>
    <row r="25" spans="2:7" x14ac:dyDescent="0.2">
      <c r="B25" s="12"/>
      <c r="C25" s="95"/>
      <c r="D25" s="12"/>
      <c r="E25" s="12"/>
      <c r="F25" s="12"/>
      <c r="G25" s="96"/>
    </row>
    <row r="26" spans="2:7" x14ac:dyDescent="0.2">
      <c r="B26" s="12"/>
      <c r="C26" s="95"/>
      <c r="D26" s="12"/>
      <c r="E26" s="12"/>
      <c r="F26" s="12"/>
      <c r="G26" s="96"/>
    </row>
    <row r="27" spans="2:7" x14ac:dyDescent="0.2">
      <c r="B27" s="12"/>
      <c r="C27" s="95"/>
      <c r="D27" s="12"/>
      <c r="E27" s="12"/>
      <c r="F27" s="12"/>
      <c r="G27" s="96"/>
    </row>
    <row r="28" spans="2:7" x14ac:dyDescent="0.2">
      <c r="B28" s="12"/>
      <c r="C28" s="95"/>
      <c r="D28" s="12"/>
      <c r="E28" s="12"/>
      <c r="F28" s="12"/>
      <c r="G28" s="96"/>
    </row>
    <row r="29" spans="2:7" x14ac:dyDescent="0.2">
      <c r="B29" s="68"/>
      <c r="C29" s="70"/>
      <c r="D29" s="68"/>
      <c r="E29" s="68"/>
      <c r="F29" s="68"/>
      <c r="G29" s="68"/>
    </row>
    <row r="30" spans="2:7" ht="15" x14ac:dyDescent="0.2">
      <c r="B30" s="68"/>
      <c r="C30" s="70"/>
      <c r="D30" s="68"/>
      <c r="E30" s="59"/>
      <c r="F30" s="68"/>
      <c r="G30" s="59"/>
    </row>
  </sheetData>
  <mergeCells count="1">
    <mergeCell ref="B8:G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F30"/>
  <sheetViews>
    <sheetView showGridLines="0" zoomScale="70" zoomScaleNormal="70" zoomScaleSheetLayoutView="75" workbookViewId="0">
      <selection activeCell="B4" sqref="B4:D4"/>
    </sheetView>
  </sheetViews>
  <sheetFormatPr baseColWidth="10" defaultColWidth="11.42578125" defaultRowHeight="14.25" x14ac:dyDescent="0.2"/>
  <cols>
    <col min="1" max="1" width="5.140625" style="6" customWidth="1"/>
    <col min="2" max="2" width="16.28515625" style="6" customWidth="1"/>
    <col min="3" max="3" width="124.42578125" style="6" customWidth="1"/>
    <col min="4" max="4" width="23.140625" style="6" bestFit="1" customWidth="1"/>
    <col min="5" max="5" width="11.42578125" style="6"/>
    <col min="6" max="6" width="20.42578125" style="6" customWidth="1"/>
    <col min="7" max="7" width="17" style="6" customWidth="1"/>
    <col min="8" max="8" width="3.85546875" style="6" customWidth="1"/>
    <col min="9" max="14" width="11.42578125" style="6"/>
    <col min="15" max="15" width="11.42578125" style="6" customWidth="1"/>
    <col min="16" max="17" width="11.42578125" style="6"/>
    <col min="18" max="18" width="53.7109375" style="6" customWidth="1"/>
    <col min="19" max="19" width="43" style="6" customWidth="1"/>
    <col min="20" max="20" width="11.42578125" style="6" customWidth="1"/>
    <col min="21" max="16384" width="11.42578125" style="6"/>
  </cols>
  <sheetData>
    <row r="2" spans="2:4" ht="15" customHeight="1" x14ac:dyDescent="0.2">
      <c r="B2" s="524" t="s">
        <v>4</v>
      </c>
      <c r="C2" s="524"/>
      <c r="D2" s="524"/>
    </row>
    <row r="3" spans="2:4" ht="15" customHeight="1" x14ac:dyDescent="0.2">
      <c r="B3" s="524"/>
      <c r="C3" s="524"/>
      <c r="D3" s="524"/>
    </row>
    <row r="4" spans="2:4" ht="15" customHeight="1" x14ac:dyDescent="0.2">
      <c r="B4" s="523" t="s">
        <v>2</v>
      </c>
      <c r="C4" s="523"/>
      <c r="D4" s="523"/>
    </row>
    <row r="5" spans="2:4" ht="15" customHeight="1" x14ac:dyDescent="0.2">
      <c r="B5" s="380" t="s">
        <v>274</v>
      </c>
      <c r="C5" s="380" t="s">
        <v>275</v>
      </c>
      <c r="D5" s="381" t="s">
        <v>276</v>
      </c>
    </row>
    <row r="6" spans="2:4" ht="15" customHeight="1" x14ac:dyDescent="0.25">
      <c r="B6" s="382" t="s">
        <v>277</v>
      </c>
      <c r="C6" s="383"/>
      <c r="D6" s="384"/>
    </row>
    <row r="7" spans="2:4" ht="28.5" x14ac:dyDescent="0.2">
      <c r="B7" s="385" t="s">
        <v>0</v>
      </c>
      <c r="C7" s="386" t="s">
        <v>278</v>
      </c>
      <c r="D7" s="387">
        <f>+'TI (BIBLIAN-BABARCOTE1)'!C10</f>
        <v>0</v>
      </c>
    </row>
    <row r="8" spans="2:4" ht="18" x14ac:dyDescent="0.25">
      <c r="B8" s="388" t="s">
        <v>53</v>
      </c>
      <c r="C8" s="389"/>
      <c r="D8" s="390">
        <f>SUM(D7)</f>
        <v>0</v>
      </c>
    </row>
    <row r="9" spans="2:4" ht="15" x14ac:dyDescent="0.25">
      <c r="B9" s="382" t="s">
        <v>279</v>
      </c>
      <c r="C9" s="383"/>
      <c r="D9" s="391"/>
    </row>
    <row r="10" spans="2:4" ht="28.5" x14ac:dyDescent="0.2">
      <c r="B10" s="385" t="s">
        <v>91</v>
      </c>
      <c r="C10" s="386" t="s">
        <v>280</v>
      </c>
      <c r="D10" s="392">
        <f>+'TIII(BARCOTEII-CAÑAR)'!C10</f>
        <v>0</v>
      </c>
    </row>
    <row r="11" spans="2:4" ht="28.5" x14ac:dyDescent="0.2">
      <c r="B11" s="385" t="s">
        <v>281</v>
      </c>
      <c r="C11" s="386" t="s">
        <v>280</v>
      </c>
      <c r="D11" s="392">
        <f>+'PC3'!G62</f>
        <v>0</v>
      </c>
    </row>
    <row r="12" spans="2:4" ht="18" x14ac:dyDescent="0.25">
      <c r="B12" s="393" t="s">
        <v>53</v>
      </c>
      <c r="C12" s="393"/>
      <c r="D12" s="390">
        <f>SUM(D10:D11)</f>
        <v>0</v>
      </c>
    </row>
    <row r="13" spans="2:4" ht="15" x14ac:dyDescent="0.25">
      <c r="B13" s="382" t="s">
        <v>282</v>
      </c>
      <c r="C13" s="383"/>
      <c r="D13" s="391"/>
    </row>
    <row r="14" spans="2:4" ht="28.5" x14ac:dyDescent="0.2">
      <c r="B14" s="385" t="s">
        <v>205</v>
      </c>
      <c r="C14" s="386" t="s">
        <v>283</v>
      </c>
      <c r="D14" s="395">
        <f>+'PC 4'!G52</f>
        <v>0</v>
      </c>
    </row>
    <row r="15" spans="2:4" ht="18" x14ac:dyDescent="0.25">
      <c r="B15" s="388" t="s">
        <v>53</v>
      </c>
      <c r="C15" s="389"/>
      <c r="D15" s="390">
        <f>SUM(D14)</f>
        <v>0</v>
      </c>
    </row>
    <row r="16" spans="2:4" ht="15" customHeight="1" x14ac:dyDescent="0.25">
      <c r="B16" s="382" t="s">
        <v>284</v>
      </c>
      <c r="C16" s="383"/>
      <c r="D16" s="394"/>
    </row>
    <row r="17" spans="2:6" ht="57" x14ac:dyDescent="0.2">
      <c r="B17" s="385" t="s">
        <v>214</v>
      </c>
      <c r="C17" s="386" t="s">
        <v>285</v>
      </c>
      <c r="D17" s="395">
        <f>+'PC5'!G32</f>
        <v>0</v>
      </c>
    </row>
    <row r="18" spans="2:6" ht="42.75" x14ac:dyDescent="0.2">
      <c r="B18" s="385" t="s">
        <v>215</v>
      </c>
      <c r="C18" s="396" t="s">
        <v>286</v>
      </c>
      <c r="D18" s="395">
        <f>+'PC6'!F48</f>
        <v>0</v>
      </c>
    </row>
    <row r="19" spans="2:6" ht="42.75" x14ac:dyDescent="0.2">
      <c r="B19" s="385" t="s">
        <v>216</v>
      </c>
      <c r="C19" s="386" t="s">
        <v>287</v>
      </c>
      <c r="D19" s="395">
        <f>+'PC7'!J31</f>
        <v>0</v>
      </c>
    </row>
    <row r="20" spans="2:6" ht="57" x14ac:dyDescent="0.2">
      <c r="B20" s="385" t="s">
        <v>217</v>
      </c>
      <c r="C20" s="386" t="s">
        <v>288</v>
      </c>
      <c r="D20" s="395">
        <f>+'PC8'!G37</f>
        <v>0</v>
      </c>
    </row>
    <row r="21" spans="2:6" ht="42.75" x14ac:dyDescent="0.2">
      <c r="B21" s="385" t="s">
        <v>218</v>
      </c>
      <c r="C21" s="386" t="s">
        <v>289</v>
      </c>
      <c r="D21" s="395">
        <f>+'PC9'!G42</f>
        <v>0</v>
      </c>
    </row>
    <row r="22" spans="2:6" ht="57" x14ac:dyDescent="0.2">
      <c r="B22" s="385" t="s">
        <v>219</v>
      </c>
      <c r="C22" s="386" t="s">
        <v>290</v>
      </c>
      <c r="D22" s="395">
        <f>+'PC10'!F57</f>
        <v>0</v>
      </c>
    </row>
    <row r="23" spans="2:6" ht="30" customHeight="1" x14ac:dyDescent="0.2">
      <c r="B23" s="385" t="s">
        <v>220</v>
      </c>
      <c r="C23" s="386" t="s">
        <v>291</v>
      </c>
      <c r="D23" s="395">
        <f>+'PC11'!G19</f>
        <v>0</v>
      </c>
    </row>
    <row r="24" spans="2:6" ht="21" customHeight="1" x14ac:dyDescent="0.25">
      <c r="B24" s="388" t="s">
        <v>53</v>
      </c>
      <c r="C24" s="389"/>
      <c r="D24" s="390">
        <f>SUM(D17:D23)</f>
        <v>0</v>
      </c>
    </row>
    <row r="25" spans="2:6" ht="18" x14ac:dyDescent="0.25">
      <c r="B25" s="382" t="s">
        <v>292</v>
      </c>
      <c r="C25" s="397"/>
      <c r="D25" s="398">
        <f>+D8+D12+D15+D24</f>
        <v>0</v>
      </c>
    </row>
    <row r="26" spans="2:6" x14ac:dyDescent="0.2">
      <c r="D26" s="399"/>
    </row>
    <row r="27" spans="2:6" ht="15" thickBot="1" x14ac:dyDescent="0.25">
      <c r="D27" s="399"/>
    </row>
    <row r="28" spans="2:6" ht="18.75" thickBot="1" x14ac:dyDescent="0.3">
      <c r="D28" s="471"/>
    </row>
    <row r="29" spans="2:6" x14ac:dyDescent="0.2">
      <c r="D29" s="399">
        <f>+D25-D28</f>
        <v>0</v>
      </c>
      <c r="F29" s="400"/>
    </row>
    <row r="30" spans="2:6" x14ac:dyDescent="0.2">
      <c r="D30" s="399"/>
    </row>
  </sheetData>
  <mergeCells count="2">
    <mergeCell ref="B4:D4"/>
    <mergeCell ref="B2:D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6" tint="-0.249977111117893"/>
    <pageSetUpPr fitToPage="1"/>
  </sheetPr>
  <dimension ref="A1:J55"/>
  <sheetViews>
    <sheetView showGridLines="0" tabSelected="1" zoomScale="70" zoomScaleNormal="70" zoomScaleSheetLayoutView="75" workbookViewId="0">
      <selection activeCell="H20" sqref="H20"/>
    </sheetView>
  </sheetViews>
  <sheetFormatPr baseColWidth="10" defaultColWidth="11.42578125" defaultRowHeight="14.25" x14ac:dyDescent="0.2"/>
  <cols>
    <col min="1" max="1" width="11.42578125" style="13"/>
    <col min="2" max="2" width="17.7109375" style="12" customWidth="1"/>
    <col min="3" max="3" width="64.140625" style="95" customWidth="1"/>
    <col min="4" max="4" width="15.7109375" style="12" customWidth="1"/>
    <col min="5" max="5" width="14" style="12" customWidth="1"/>
    <col min="6" max="6" width="16.7109375" style="12" customWidth="1"/>
    <col min="7" max="7" width="17.85546875" style="12" customWidth="1"/>
    <col min="8" max="8" width="21.7109375" style="13" customWidth="1"/>
    <col min="9" max="9" width="28.7109375" style="13" customWidth="1"/>
    <col min="10" max="10" width="75" style="13" customWidth="1"/>
    <col min="11" max="16384" width="11.42578125" style="13"/>
  </cols>
  <sheetData>
    <row r="1" spans="1:10" ht="15.75" x14ac:dyDescent="0.2">
      <c r="B1" s="99" t="s">
        <v>3</v>
      </c>
      <c r="C1" s="476" t="s">
        <v>4</v>
      </c>
      <c r="D1" s="476"/>
      <c r="E1" s="476"/>
      <c r="F1" s="476"/>
      <c r="G1" s="476"/>
      <c r="H1" s="98"/>
      <c r="I1" s="97"/>
    </row>
    <row r="2" spans="1:10" ht="18" x14ac:dyDescent="0.2">
      <c r="B2" s="99" t="s">
        <v>5</v>
      </c>
      <c r="C2" s="160" t="s">
        <v>6</v>
      </c>
      <c r="D2" s="100"/>
      <c r="E2" s="100"/>
      <c r="F2" s="100"/>
      <c r="G2" s="100"/>
      <c r="H2" s="98"/>
      <c r="I2" s="97"/>
    </row>
    <row r="3" spans="1:10" ht="18" x14ac:dyDescent="0.2">
      <c r="B3" s="99" t="s">
        <v>7</v>
      </c>
      <c r="C3" s="101" t="s">
        <v>8</v>
      </c>
      <c r="D3" s="100"/>
      <c r="E3" s="100"/>
      <c r="F3" s="100"/>
      <c r="G3" s="100"/>
      <c r="H3" s="98"/>
      <c r="I3" s="97"/>
    </row>
    <row r="4" spans="1:10" ht="18" x14ac:dyDescent="0.2">
      <c r="B4" s="99" t="s">
        <v>9</v>
      </c>
      <c r="C4" s="102" t="s">
        <v>10</v>
      </c>
      <c r="D4" s="100"/>
      <c r="E4" s="100"/>
      <c r="F4" s="100"/>
      <c r="G4" s="100"/>
      <c r="H4" s="98"/>
      <c r="I4" s="97"/>
    </row>
    <row r="5" spans="1:10" ht="18" x14ac:dyDescent="0.2">
      <c r="B5" s="99" t="s">
        <v>11</v>
      </c>
      <c r="C5" s="103" t="s">
        <v>12</v>
      </c>
      <c r="D5" s="104"/>
      <c r="E5" s="105"/>
      <c r="F5" s="106"/>
      <c r="H5" s="97"/>
      <c r="I5" s="97"/>
    </row>
    <row r="6" spans="1:10" ht="12" customHeight="1" x14ac:dyDescent="0.3">
      <c r="B6" s="477"/>
      <c r="C6" s="477"/>
      <c r="D6" s="477"/>
      <c r="E6" s="477"/>
      <c r="F6" s="477"/>
      <c r="G6" s="477"/>
      <c r="H6" s="97"/>
      <c r="I6" s="97"/>
    </row>
    <row r="7" spans="1:10" ht="12" customHeight="1" x14ac:dyDescent="0.2">
      <c r="B7" s="107"/>
      <c r="C7" s="108"/>
      <c r="D7" s="107"/>
      <c r="E7" s="107"/>
      <c r="F7" s="107"/>
      <c r="G7" s="107"/>
      <c r="H7" s="97"/>
      <c r="I7" s="97"/>
      <c r="J7" s="71"/>
    </row>
    <row r="8" spans="1:10" ht="29.25" hidden="1" thickBot="1" x14ac:dyDescent="0.25">
      <c r="B8" s="159" t="s">
        <v>13</v>
      </c>
      <c r="C8" s="109"/>
      <c r="D8" s="159" t="s">
        <v>14</v>
      </c>
      <c r="E8" s="110" t="s">
        <v>15</v>
      </c>
      <c r="F8" s="111"/>
      <c r="G8" s="112"/>
      <c r="H8" s="113" t="s">
        <v>16</v>
      </c>
      <c r="I8" s="114" t="s">
        <v>17</v>
      </c>
      <c r="J8" s="71"/>
    </row>
    <row r="9" spans="1:10" ht="33" hidden="1" customHeight="1" thickBot="1" x14ac:dyDescent="0.25">
      <c r="B9" s="115" t="s">
        <v>18</v>
      </c>
      <c r="C9" s="109"/>
      <c r="D9" s="116" t="s">
        <v>19</v>
      </c>
      <c r="E9" s="473" t="s">
        <v>20</v>
      </c>
      <c r="F9" s="474"/>
      <c r="G9" s="475"/>
      <c r="H9" s="117" t="s">
        <v>21</v>
      </c>
      <c r="I9" s="118" t="s">
        <v>22</v>
      </c>
      <c r="J9" s="71"/>
    </row>
    <row r="10" spans="1:10" ht="23.25" hidden="1" customHeight="1" x14ac:dyDescent="0.2">
      <c r="B10" s="119"/>
      <c r="C10" s="120"/>
      <c r="D10" s="121"/>
      <c r="E10" s="121"/>
      <c r="F10" s="121"/>
      <c r="G10" s="121"/>
      <c r="H10" s="118"/>
      <c r="I10" s="118"/>
      <c r="J10" s="71"/>
    </row>
    <row r="11" spans="1:10" ht="24.75" customHeight="1" x14ac:dyDescent="0.2">
      <c r="A11" s="358" t="s">
        <v>23</v>
      </c>
      <c r="B11" s="358" t="s">
        <v>24</v>
      </c>
      <c r="C11" s="359" t="s">
        <v>25</v>
      </c>
      <c r="D11" s="359" t="s">
        <v>26</v>
      </c>
      <c r="E11" s="359" t="s">
        <v>27</v>
      </c>
      <c r="F11" s="360" t="s">
        <v>28</v>
      </c>
      <c r="G11" s="360" t="s">
        <v>29</v>
      </c>
    </row>
    <row r="12" spans="1:10" ht="15" customHeight="1" x14ac:dyDescent="0.2">
      <c r="A12" s="166">
        <v>1</v>
      </c>
      <c r="B12" s="78"/>
      <c r="C12" s="167" t="s">
        <v>30</v>
      </c>
      <c r="D12" s="167"/>
      <c r="E12" s="167"/>
      <c r="F12" s="167"/>
      <c r="G12" s="167"/>
    </row>
    <row r="13" spans="1:10" x14ac:dyDescent="0.2">
      <c r="A13" s="166">
        <v>2</v>
      </c>
      <c r="B13" s="165" t="s">
        <v>31</v>
      </c>
      <c r="C13" s="168" t="s">
        <v>32</v>
      </c>
      <c r="D13" s="78" t="s">
        <v>33</v>
      </c>
      <c r="E13" s="169">
        <v>8000</v>
      </c>
      <c r="F13" s="169"/>
      <c r="G13" s="169">
        <f>+IF(E13="","",E13*F13)</f>
        <v>0</v>
      </c>
      <c r="I13" s="158"/>
    </row>
    <row r="14" spans="1:10" x14ac:dyDescent="0.2">
      <c r="A14" s="166">
        <v>3</v>
      </c>
      <c r="B14" s="165" t="s">
        <v>34</v>
      </c>
      <c r="C14" s="168" t="s">
        <v>35</v>
      </c>
      <c r="D14" s="78" t="s">
        <v>36</v>
      </c>
      <c r="E14" s="170">
        <f>10*E13</f>
        <v>80000</v>
      </c>
      <c r="F14" s="169"/>
      <c r="G14" s="170">
        <f>+IF(E14="","",E14*F14)</f>
        <v>0</v>
      </c>
    </row>
    <row r="15" spans="1:10" x14ac:dyDescent="0.2">
      <c r="A15" s="166">
        <v>4</v>
      </c>
      <c r="B15" s="165" t="s">
        <v>37</v>
      </c>
      <c r="C15" s="168" t="s">
        <v>38</v>
      </c>
      <c r="D15" s="78" t="s">
        <v>33</v>
      </c>
      <c r="E15" s="169">
        <f>235.26+200</f>
        <v>435.26</v>
      </c>
      <c r="F15" s="169"/>
      <c r="G15" s="169">
        <f>+IF(E15="","",E15*F15)</f>
        <v>0</v>
      </c>
      <c r="I15" s="158"/>
    </row>
    <row r="16" spans="1:10" ht="28.5" x14ac:dyDescent="0.2">
      <c r="A16" s="166">
        <v>5</v>
      </c>
      <c r="B16" s="171" t="s">
        <v>39</v>
      </c>
      <c r="C16" s="172" t="s">
        <v>40</v>
      </c>
      <c r="D16" s="78" t="s">
        <v>33</v>
      </c>
      <c r="E16" s="169">
        <v>91.02</v>
      </c>
      <c r="F16" s="169"/>
      <c r="G16" s="169">
        <f>+IF(E16="","",E16*F16)</f>
        <v>0</v>
      </c>
    </row>
    <row r="17" spans="1:7" ht="15" x14ac:dyDescent="0.2">
      <c r="A17" s="166">
        <v>6</v>
      </c>
      <c r="B17" s="165"/>
      <c r="C17" s="168"/>
      <c r="D17" s="78"/>
      <c r="E17" s="78"/>
      <c r="F17" s="175" t="s">
        <v>53</v>
      </c>
      <c r="G17" s="123">
        <f>SUM(G13:G16)</f>
        <v>0</v>
      </c>
    </row>
    <row r="18" spans="1:7" ht="15" customHeight="1" x14ac:dyDescent="0.2">
      <c r="A18" s="166">
        <v>7</v>
      </c>
      <c r="B18" s="173"/>
      <c r="C18" s="173" t="s">
        <v>41</v>
      </c>
      <c r="D18" s="167"/>
      <c r="E18" s="167"/>
      <c r="F18" s="167"/>
      <c r="G18" s="167"/>
    </row>
    <row r="19" spans="1:7" x14ac:dyDescent="0.2">
      <c r="A19" s="166">
        <v>8</v>
      </c>
      <c r="B19" s="165" t="s">
        <v>42</v>
      </c>
      <c r="C19" s="168" t="s">
        <v>43</v>
      </c>
      <c r="D19" s="78" t="s">
        <v>33</v>
      </c>
      <c r="E19" s="174">
        <v>400</v>
      </c>
      <c r="F19" s="94"/>
      <c r="G19" s="174">
        <f>+IF(E19="","",E19*F19)</f>
        <v>0</v>
      </c>
    </row>
    <row r="20" spans="1:7" x14ac:dyDescent="0.2">
      <c r="A20" s="166">
        <v>9</v>
      </c>
      <c r="B20" s="165" t="s">
        <v>34</v>
      </c>
      <c r="C20" s="168" t="s">
        <v>35</v>
      </c>
      <c r="D20" s="78" t="s">
        <v>36</v>
      </c>
      <c r="E20" s="174">
        <f>10*E19</f>
        <v>4000</v>
      </c>
      <c r="F20" s="94"/>
      <c r="G20" s="174">
        <f>+IF(E20="","",E20*F20)</f>
        <v>0</v>
      </c>
    </row>
    <row r="21" spans="1:7" x14ac:dyDescent="0.2">
      <c r="A21" s="166">
        <v>10</v>
      </c>
      <c r="B21" s="165" t="s">
        <v>44</v>
      </c>
      <c r="C21" s="168" t="s">
        <v>45</v>
      </c>
      <c r="D21" s="78" t="s">
        <v>46</v>
      </c>
      <c r="E21" s="174">
        <v>1200</v>
      </c>
      <c r="F21" s="94"/>
      <c r="G21" s="174">
        <f>+IF(E21="","",E21*F21)</f>
        <v>0</v>
      </c>
    </row>
    <row r="22" spans="1:7" x14ac:dyDescent="0.2">
      <c r="A22" s="166">
        <v>11</v>
      </c>
      <c r="B22" s="165" t="s">
        <v>47</v>
      </c>
      <c r="C22" s="168" t="s">
        <v>48</v>
      </c>
      <c r="D22" s="78" t="s">
        <v>49</v>
      </c>
      <c r="E22" s="94">
        <v>400</v>
      </c>
      <c r="F22" s="94"/>
      <c r="G22" s="94">
        <f>+IF(E22="","",E22*F22)</f>
        <v>0</v>
      </c>
    </row>
    <row r="23" spans="1:7" x14ac:dyDescent="0.2">
      <c r="A23" s="166">
        <v>12</v>
      </c>
      <c r="B23" s="165" t="s">
        <v>50</v>
      </c>
      <c r="C23" s="168" t="s">
        <v>51</v>
      </c>
      <c r="D23" s="78" t="s">
        <v>52</v>
      </c>
      <c r="E23" s="174">
        <v>200</v>
      </c>
      <c r="F23" s="94"/>
      <c r="G23" s="174">
        <f>+IF(E23="","",E23*F23)</f>
        <v>0</v>
      </c>
    </row>
    <row r="24" spans="1:7" ht="15" x14ac:dyDescent="0.2">
      <c r="A24" s="166">
        <v>13</v>
      </c>
      <c r="B24" s="165"/>
      <c r="C24" s="168"/>
      <c r="D24" s="78"/>
      <c r="E24" s="78"/>
      <c r="F24" s="175" t="s">
        <v>53</v>
      </c>
      <c r="G24" s="123">
        <f>SUM(G19:G23)</f>
        <v>0</v>
      </c>
    </row>
    <row r="25" spans="1:7" ht="15" customHeight="1" x14ac:dyDescent="0.2">
      <c r="A25" s="166">
        <v>14</v>
      </c>
      <c r="B25" s="165"/>
      <c r="C25" s="173" t="s">
        <v>54</v>
      </c>
      <c r="D25" s="167"/>
      <c r="E25" s="167"/>
      <c r="F25" s="167"/>
      <c r="G25" s="167"/>
    </row>
    <row r="26" spans="1:7" x14ac:dyDescent="0.2">
      <c r="A26" s="166">
        <v>15</v>
      </c>
      <c r="B26" s="165"/>
      <c r="C26" s="168" t="s">
        <v>55</v>
      </c>
      <c r="D26" s="78" t="s">
        <v>49</v>
      </c>
      <c r="E26" s="169">
        <v>1200</v>
      </c>
      <c r="F26" s="169"/>
      <c r="G26" s="169">
        <f>+IF(E26="","",E26*F26)</f>
        <v>0</v>
      </c>
    </row>
    <row r="27" spans="1:7" x14ac:dyDescent="0.2">
      <c r="A27" s="166">
        <v>16</v>
      </c>
      <c r="B27" s="165" t="s">
        <v>42</v>
      </c>
      <c r="C27" s="168" t="s">
        <v>56</v>
      </c>
      <c r="D27" s="78" t="s">
        <v>33</v>
      </c>
      <c r="E27" s="170">
        <v>600</v>
      </c>
      <c r="F27" s="169"/>
      <c r="G27" s="170">
        <f>+IF(E27="","",E27*F27)</f>
        <v>0</v>
      </c>
    </row>
    <row r="28" spans="1:7" x14ac:dyDescent="0.2">
      <c r="A28" s="166">
        <v>17</v>
      </c>
      <c r="B28" s="165" t="s">
        <v>34</v>
      </c>
      <c r="C28" s="168" t="s">
        <v>35</v>
      </c>
      <c r="D28" s="78" t="s">
        <v>36</v>
      </c>
      <c r="E28" s="170">
        <f>10*E27</f>
        <v>6000</v>
      </c>
      <c r="F28" s="169"/>
      <c r="G28" s="170">
        <f>+IF(E28="","",E28*F28)</f>
        <v>0</v>
      </c>
    </row>
    <row r="29" spans="1:7" x14ac:dyDescent="0.2">
      <c r="A29" s="166">
        <v>18</v>
      </c>
      <c r="B29" s="165" t="s">
        <v>57</v>
      </c>
      <c r="C29" s="168" t="s">
        <v>58</v>
      </c>
      <c r="D29" s="78" t="s">
        <v>49</v>
      </c>
      <c r="E29" s="170">
        <v>600</v>
      </c>
      <c r="F29" s="170"/>
      <c r="G29" s="170">
        <f>+IF(E29="","",E29*F29)</f>
        <v>0</v>
      </c>
    </row>
    <row r="30" spans="1:7" ht="15" x14ac:dyDescent="0.2">
      <c r="A30" s="166">
        <v>19</v>
      </c>
      <c r="B30" s="165"/>
      <c r="C30" s="168"/>
      <c r="D30" s="78"/>
      <c r="E30" s="78"/>
      <c r="F30" s="175" t="s">
        <v>53</v>
      </c>
      <c r="G30" s="123">
        <f>SUM(G26:G29)</f>
        <v>0</v>
      </c>
    </row>
    <row r="31" spans="1:7" ht="15" x14ac:dyDescent="0.2">
      <c r="A31" s="166">
        <v>20</v>
      </c>
      <c r="B31" s="176"/>
      <c r="C31" s="176" t="s">
        <v>59</v>
      </c>
      <c r="D31" s="177"/>
      <c r="E31" s="177"/>
      <c r="F31" s="177"/>
      <c r="G31" s="178"/>
    </row>
    <row r="32" spans="1:7" ht="15.75" customHeight="1" x14ac:dyDescent="0.2">
      <c r="A32" s="166">
        <v>21</v>
      </c>
      <c r="B32" s="171" t="s">
        <v>60</v>
      </c>
      <c r="C32" s="179" t="s">
        <v>61</v>
      </c>
      <c r="D32" s="180" t="s">
        <v>62</v>
      </c>
      <c r="E32" s="181">
        <v>1</v>
      </c>
      <c r="F32" s="174"/>
      <c r="G32" s="174">
        <f>+E32*F32</f>
        <v>0</v>
      </c>
    </row>
    <row r="33" spans="1:9" x14ac:dyDescent="0.2">
      <c r="A33" s="166">
        <v>22</v>
      </c>
      <c r="B33" s="171" t="s">
        <v>63</v>
      </c>
      <c r="C33" s="179" t="s">
        <v>64</v>
      </c>
      <c r="D33" s="182" t="s">
        <v>33</v>
      </c>
      <c r="E33" s="181">
        <v>528</v>
      </c>
      <c r="F33" s="174"/>
      <c r="G33" s="174">
        <f t="shared" ref="G33:G39" si="0">+IF(E33="","",E33*F33)</f>
        <v>0</v>
      </c>
      <c r="I33" s="158"/>
    </row>
    <row r="34" spans="1:9" x14ac:dyDescent="0.2">
      <c r="A34" s="166">
        <v>23</v>
      </c>
      <c r="B34" s="171" t="s">
        <v>31</v>
      </c>
      <c r="C34" s="179" t="s">
        <v>32</v>
      </c>
      <c r="D34" s="182" t="s">
        <v>33</v>
      </c>
      <c r="E34" s="181">
        <f>3480+4800</f>
        <v>8280</v>
      </c>
      <c r="F34" s="174"/>
      <c r="G34" s="174">
        <f t="shared" si="0"/>
        <v>0</v>
      </c>
      <c r="I34" s="158"/>
    </row>
    <row r="35" spans="1:9" x14ac:dyDescent="0.2">
      <c r="A35" s="166">
        <v>24</v>
      </c>
      <c r="B35" s="165" t="s">
        <v>34</v>
      </c>
      <c r="C35" s="168" t="s">
        <v>35</v>
      </c>
      <c r="D35" s="78" t="s">
        <v>36</v>
      </c>
      <c r="E35" s="183">
        <f>10*E34</f>
        <v>82800</v>
      </c>
      <c r="F35" s="169"/>
      <c r="G35" s="170">
        <f t="shared" si="0"/>
        <v>0</v>
      </c>
    </row>
    <row r="36" spans="1:9" x14ac:dyDescent="0.2">
      <c r="A36" s="166">
        <v>25</v>
      </c>
      <c r="B36" s="182" t="s">
        <v>57</v>
      </c>
      <c r="C36" s="184" t="s">
        <v>58</v>
      </c>
      <c r="D36" s="182" t="s">
        <v>49</v>
      </c>
      <c r="E36" s="181">
        <v>2160</v>
      </c>
      <c r="F36" s="174"/>
      <c r="G36" s="174">
        <f t="shared" si="0"/>
        <v>0</v>
      </c>
    </row>
    <row r="37" spans="1:9" x14ac:dyDescent="0.2">
      <c r="A37" s="166">
        <v>26</v>
      </c>
      <c r="B37" s="182" t="s">
        <v>65</v>
      </c>
      <c r="C37" s="184" t="s">
        <v>66</v>
      </c>
      <c r="D37" s="182" t="s">
        <v>67</v>
      </c>
      <c r="E37" s="181">
        <f>1.6*E41</f>
        <v>3840</v>
      </c>
      <c r="F37" s="174"/>
      <c r="G37" s="174">
        <f t="shared" si="0"/>
        <v>0</v>
      </c>
    </row>
    <row r="38" spans="1:9" x14ac:dyDescent="0.2">
      <c r="A38" s="166">
        <v>27</v>
      </c>
      <c r="B38" s="182" t="s">
        <v>68</v>
      </c>
      <c r="C38" s="184" t="s">
        <v>69</v>
      </c>
      <c r="D38" s="182" t="s">
        <v>46</v>
      </c>
      <c r="E38" s="181">
        <f>E41</f>
        <v>2400</v>
      </c>
      <c r="F38" s="174"/>
      <c r="G38" s="174">
        <f t="shared" si="0"/>
        <v>0</v>
      </c>
    </row>
    <row r="39" spans="1:9" x14ac:dyDescent="0.2">
      <c r="A39" s="166">
        <v>28</v>
      </c>
      <c r="B39" s="182" t="s">
        <v>70</v>
      </c>
      <c r="C39" s="184" t="s">
        <v>71</v>
      </c>
      <c r="D39" s="182" t="s">
        <v>33</v>
      </c>
      <c r="E39" s="181">
        <v>600</v>
      </c>
      <c r="F39" s="174"/>
      <c r="G39" s="174">
        <f t="shared" si="0"/>
        <v>0</v>
      </c>
    </row>
    <row r="40" spans="1:9" ht="28.5" x14ac:dyDescent="0.2">
      <c r="A40" s="166">
        <v>29</v>
      </c>
      <c r="B40" s="182" t="s">
        <v>39</v>
      </c>
      <c r="C40" s="185" t="s">
        <v>40</v>
      </c>
      <c r="D40" s="182" t="s">
        <v>33</v>
      </c>
      <c r="E40" s="181">
        <v>78</v>
      </c>
      <c r="F40" s="174"/>
      <c r="G40" s="174">
        <f t="shared" ref="G40:G47" si="1">+IF(E40="","",E40*F40)</f>
        <v>0</v>
      </c>
    </row>
    <row r="41" spans="1:9" ht="28.5" x14ac:dyDescent="0.2">
      <c r="A41" s="166">
        <v>30</v>
      </c>
      <c r="B41" s="91" t="s">
        <v>72</v>
      </c>
      <c r="C41" s="92" t="s">
        <v>73</v>
      </c>
      <c r="D41" s="91" t="s">
        <v>46</v>
      </c>
      <c r="E41" s="186">
        <v>2400</v>
      </c>
      <c r="F41" s="187"/>
      <c r="G41" s="187">
        <f t="shared" si="1"/>
        <v>0</v>
      </c>
    </row>
    <row r="42" spans="1:9" x14ac:dyDescent="0.2">
      <c r="A42" s="166">
        <v>31</v>
      </c>
      <c r="B42" s="91" t="s">
        <v>74</v>
      </c>
      <c r="C42" s="92" t="s">
        <v>75</v>
      </c>
      <c r="D42" s="91" t="s">
        <v>76</v>
      </c>
      <c r="E42" s="186">
        <f>(E45+(E41*0.1))*(76.36-4.4)</f>
        <v>51811.199999999997</v>
      </c>
      <c r="F42" s="187"/>
      <c r="G42" s="187">
        <f t="shared" si="1"/>
        <v>0</v>
      </c>
    </row>
    <row r="43" spans="1:9" x14ac:dyDescent="0.2">
      <c r="A43" s="166">
        <v>32</v>
      </c>
      <c r="B43" s="78" t="s">
        <v>44</v>
      </c>
      <c r="C43" s="79" t="s">
        <v>77</v>
      </c>
      <c r="D43" s="78" t="s">
        <v>46</v>
      </c>
      <c r="E43" s="181">
        <v>9600</v>
      </c>
      <c r="F43" s="94"/>
      <c r="G43" s="174">
        <f t="shared" si="1"/>
        <v>0</v>
      </c>
    </row>
    <row r="44" spans="1:9" x14ac:dyDescent="0.2">
      <c r="A44" s="166">
        <v>33</v>
      </c>
      <c r="B44" s="78"/>
      <c r="C44" s="79" t="s">
        <v>78</v>
      </c>
      <c r="D44" s="78" t="s">
        <v>46</v>
      </c>
      <c r="E44" s="188">
        <v>9600</v>
      </c>
      <c r="F44" s="94"/>
      <c r="G44" s="174">
        <f t="shared" si="1"/>
        <v>0</v>
      </c>
    </row>
    <row r="45" spans="1:9" x14ac:dyDescent="0.2">
      <c r="A45" s="166">
        <v>34</v>
      </c>
      <c r="B45" s="78"/>
      <c r="C45" s="79" t="s">
        <v>79</v>
      </c>
      <c r="D45" s="78" t="s">
        <v>46</v>
      </c>
      <c r="E45" s="188">
        <v>480</v>
      </c>
      <c r="F45" s="94"/>
      <c r="G45" s="174">
        <f t="shared" si="1"/>
        <v>0</v>
      </c>
    </row>
    <row r="46" spans="1:9" x14ac:dyDescent="0.2">
      <c r="A46" s="166">
        <v>35</v>
      </c>
      <c r="B46" s="87"/>
      <c r="C46" s="88" t="s">
        <v>80</v>
      </c>
      <c r="D46" s="87" t="s">
        <v>49</v>
      </c>
      <c r="E46" s="189">
        <f>200*8*3</f>
        <v>4800</v>
      </c>
      <c r="F46" s="87"/>
      <c r="G46" s="190">
        <f t="shared" si="1"/>
        <v>0</v>
      </c>
    </row>
    <row r="47" spans="1:9" x14ac:dyDescent="0.2">
      <c r="A47" s="166">
        <v>36</v>
      </c>
      <c r="B47" s="87"/>
      <c r="C47" s="88" t="s">
        <v>81</v>
      </c>
      <c r="D47" s="87" t="s">
        <v>46</v>
      </c>
      <c r="E47" s="189">
        <f>200*8</f>
        <v>1600</v>
      </c>
      <c r="F47" s="87"/>
      <c r="G47" s="190">
        <f t="shared" si="1"/>
        <v>0</v>
      </c>
    </row>
    <row r="48" spans="1:9" ht="15" x14ac:dyDescent="0.2">
      <c r="A48" s="166">
        <v>37</v>
      </c>
      <c r="B48" s="78"/>
      <c r="C48" s="79"/>
      <c r="D48" s="78"/>
      <c r="E48" s="93"/>
      <c r="F48" s="175" t="s">
        <v>53</v>
      </c>
      <c r="G48" s="123">
        <f>SUM(G32:G47)</f>
        <v>0</v>
      </c>
    </row>
    <row r="49" spans="1:7" ht="15" customHeight="1" x14ac:dyDescent="0.2">
      <c r="A49" s="166">
        <v>38</v>
      </c>
      <c r="B49" s="167"/>
      <c r="C49" s="167" t="s">
        <v>82</v>
      </c>
      <c r="D49" s="167"/>
      <c r="E49" s="167"/>
      <c r="F49" s="167"/>
      <c r="G49" s="167"/>
    </row>
    <row r="50" spans="1:7" x14ac:dyDescent="0.2">
      <c r="A50" s="166">
        <v>39</v>
      </c>
      <c r="B50" s="78" t="s">
        <v>83</v>
      </c>
      <c r="C50" s="79" t="s">
        <v>84</v>
      </c>
      <c r="D50" s="78" t="s">
        <v>85</v>
      </c>
      <c r="E50" s="78">
        <v>30</v>
      </c>
      <c r="F50" s="78"/>
      <c r="G50" s="78">
        <f>+IF(E50="","",E50*F50)</f>
        <v>0</v>
      </c>
    </row>
    <row r="51" spans="1:7" x14ac:dyDescent="0.2">
      <c r="A51" s="166">
        <v>40</v>
      </c>
      <c r="B51" s="78" t="s">
        <v>86</v>
      </c>
      <c r="C51" s="79" t="s">
        <v>87</v>
      </c>
      <c r="D51" s="78" t="s">
        <v>52</v>
      </c>
      <c r="E51" s="78">
        <v>30</v>
      </c>
      <c r="F51" s="78"/>
      <c r="G51" s="78">
        <f>+IF(E51="","",E51*F51)</f>
        <v>0</v>
      </c>
    </row>
    <row r="52" spans="1:7" ht="15" x14ac:dyDescent="0.2">
      <c r="F52" s="175" t="s">
        <v>53</v>
      </c>
      <c r="G52" s="175">
        <f>SUM(G50:G51)</f>
        <v>0</v>
      </c>
    </row>
    <row r="53" spans="1:7" ht="15" thickBot="1" x14ac:dyDescent="0.25">
      <c r="G53" s="96"/>
    </row>
    <row r="54" spans="1:7" ht="15.75" thickBot="1" x14ac:dyDescent="0.25">
      <c r="E54" s="191" t="s">
        <v>88</v>
      </c>
      <c r="F54" s="192"/>
      <c r="G54" s="192">
        <f>+G17+G30+G48+G52+G24</f>
        <v>0</v>
      </c>
    </row>
    <row r="55" spans="1:7" ht="28.5" x14ac:dyDescent="0.2">
      <c r="B55" s="122" t="s">
        <v>89</v>
      </c>
      <c r="C55" s="120" t="s">
        <v>90</v>
      </c>
      <c r="G55" s="96"/>
    </row>
  </sheetData>
  <mergeCells count="3">
    <mergeCell ref="E9:G9"/>
    <mergeCell ref="C1:G1"/>
    <mergeCell ref="B6:G6"/>
  </mergeCells>
  <printOptions horizontalCentered="1"/>
  <pageMargins left="0" right="0" top="0.39370078740157483" bottom="0" header="0" footer="0"/>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0:C12"/>
  <sheetViews>
    <sheetView workbookViewId="0">
      <selection activeCell="C12" sqref="C12"/>
    </sheetView>
  </sheetViews>
  <sheetFormatPr baseColWidth="10" defaultColWidth="11.42578125" defaultRowHeight="15" x14ac:dyDescent="0.25"/>
  <cols>
    <col min="2" max="2" width="4.28515625" bestFit="1" customWidth="1"/>
  </cols>
  <sheetData>
    <row r="10" spans="2:3" x14ac:dyDescent="0.25">
      <c r="B10" t="s">
        <v>91</v>
      </c>
      <c r="C10" s="125">
        <f>+'PC2'!F41</f>
        <v>0</v>
      </c>
    </row>
    <row r="11" spans="2:3" x14ac:dyDescent="0.25">
      <c r="B11" t="s">
        <v>92</v>
      </c>
      <c r="C11" s="125">
        <f>+'PC3'!G62</f>
        <v>0</v>
      </c>
    </row>
    <row r="12" spans="2:3" x14ac:dyDescent="0.25">
      <c r="C12" s="125">
        <f>SUM(C10:C11)</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39997558519241921"/>
    <pageSetUpPr fitToPage="1"/>
  </sheetPr>
  <dimension ref="A1:I64"/>
  <sheetViews>
    <sheetView showGridLines="0" zoomScale="70" zoomScaleNormal="70" zoomScaleSheetLayoutView="75" workbookViewId="0">
      <selection activeCell="F38" sqref="F38:G39"/>
    </sheetView>
  </sheetViews>
  <sheetFormatPr baseColWidth="10" defaultColWidth="11.42578125" defaultRowHeight="14.25" x14ac:dyDescent="0.2"/>
  <cols>
    <col min="1" max="1" width="11.42578125" style="6"/>
    <col min="2" max="2" width="20.7109375" style="6" customWidth="1"/>
    <col min="3" max="3" width="88.7109375" style="6" customWidth="1"/>
    <col min="4" max="4" width="11.5703125" style="6" bestFit="1" customWidth="1"/>
    <col min="5" max="5" width="15.42578125" style="6" bestFit="1" customWidth="1"/>
    <col min="6" max="6" width="17.5703125" style="6" bestFit="1" customWidth="1"/>
    <col min="7" max="7" width="14.7109375" style="6" bestFit="1" customWidth="1"/>
    <col min="8" max="8" width="21.7109375" style="6" customWidth="1"/>
    <col min="9" max="9" width="28.7109375" style="6" customWidth="1"/>
    <col min="10" max="10" width="75" style="6" customWidth="1"/>
    <col min="11" max="16384" width="11.42578125" style="6"/>
  </cols>
  <sheetData>
    <row r="1" spans="1:9" ht="18" x14ac:dyDescent="0.2">
      <c r="B1" s="3" t="s">
        <v>3</v>
      </c>
      <c r="C1" s="490" t="s">
        <v>4</v>
      </c>
      <c r="D1" s="490"/>
      <c r="E1" s="490"/>
      <c r="F1" s="490"/>
      <c r="G1" s="490"/>
      <c r="H1" s="1"/>
      <c r="I1" s="1"/>
    </row>
    <row r="2" spans="1:9" ht="18" x14ac:dyDescent="0.2">
      <c r="B2" s="3" t="s">
        <v>5</v>
      </c>
      <c r="C2" s="161" t="s">
        <v>93</v>
      </c>
      <c r="D2" s="2"/>
      <c r="E2" s="2"/>
      <c r="F2" s="2"/>
      <c r="G2" s="2"/>
      <c r="H2" s="1"/>
      <c r="I2" s="1"/>
    </row>
    <row r="3" spans="1:9" ht="18" x14ac:dyDescent="0.2">
      <c r="B3" s="3" t="s">
        <v>7</v>
      </c>
      <c r="C3" s="4" t="s">
        <v>94</v>
      </c>
      <c r="D3" s="2"/>
      <c r="E3" s="2"/>
      <c r="F3" s="2"/>
      <c r="G3" s="2"/>
      <c r="H3" s="1"/>
      <c r="I3" s="1"/>
    </row>
    <row r="4" spans="1:9" ht="18" x14ac:dyDescent="0.2">
      <c r="B4" s="3" t="s">
        <v>9</v>
      </c>
      <c r="C4" s="6" t="s">
        <v>95</v>
      </c>
      <c r="D4" s="2"/>
      <c r="E4" s="2"/>
      <c r="F4" s="2"/>
      <c r="G4" s="2"/>
      <c r="H4" s="1"/>
      <c r="I4" s="1"/>
    </row>
    <row r="5" spans="1:9" ht="18" x14ac:dyDescent="0.2">
      <c r="B5" s="3" t="s">
        <v>11</v>
      </c>
      <c r="C5" s="7" t="s">
        <v>12</v>
      </c>
      <c r="D5" s="8"/>
      <c r="E5" s="9"/>
      <c r="F5" s="10"/>
      <c r="G5" s="5"/>
      <c r="H5" s="1"/>
      <c r="I5" s="1"/>
    </row>
    <row r="6" spans="1:9" ht="30" customHeight="1" x14ac:dyDescent="0.3">
      <c r="B6" s="491"/>
      <c r="C6" s="491"/>
      <c r="D6" s="491"/>
      <c r="E6" s="491"/>
      <c r="F6" s="491"/>
      <c r="G6" s="491"/>
      <c r="H6" s="1"/>
      <c r="I6" s="1"/>
    </row>
    <row r="7" spans="1:9" ht="15" customHeight="1" x14ac:dyDescent="0.2">
      <c r="A7" s="478" t="s">
        <v>23</v>
      </c>
      <c r="B7" s="492" t="s">
        <v>96</v>
      </c>
      <c r="C7" s="485" t="s">
        <v>25</v>
      </c>
      <c r="D7" s="485" t="s">
        <v>26</v>
      </c>
      <c r="E7" s="489" t="s">
        <v>27</v>
      </c>
      <c r="F7" s="483" t="s">
        <v>28</v>
      </c>
      <c r="G7" s="483" t="s">
        <v>29</v>
      </c>
    </row>
    <row r="8" spans="1:9" ht="17.25" customHeight="1" x14ac:dyDescent="0.2">
      <c r="A8" s="478"/>
      <c r="B8" s="492"/>
      <c r="C8" s="486"/>
      <c r="D8" s="486"/>
      <c r="E8" s="489"/>
      <c r="F8" s="484"/>
      <c r="G8" s="484"/>
    </row>
    <row r="9" spans="1:9" ht="20.100000000000001" customHeight="1" x14ac:dyDescent="0.2">
      <c r="A9" s="77">
        <v>1</v>
      </c>
      <c r="B9" s="479" t="s">
        <v>97</v>
      </c>
      <c r="C9" s="479"/>
      <c r="D9" s="479"/>
      <c r="E9" s="479"/>
      <c r="F9" s="479"/>
      <c r="G9" s="479"/>
      <c r="H9" s="51"/>
    </row>
    <row r="10" spans="1:9" ht="16.5" customHeight="1" x14ac:dyDescent="0.2">
      <c r="A10" s="77">
        <v>2</v>
      </c>
      <c r="B10" s="85" t="s">
        <v>42</v>
      </c>
      <c r="C10" s="86" t="s">
        <v>43</v>
      </c>
      <c r="D10" s="85" t="s">
        <v>33</v>
      </c>
      <c r="E10" s="193">
        <f>1*1*70</f>
        <v>70</v>
      </c>
      <c r="F10" s="194"/>
      <c r="G10" s="174">
        <f>+IF(E10="","",E10*F10)</f>
        <v>0</v>
      </c>
      <c r="I10" s="74"/>
    </row>
    <row r="11" spans="1:9" s="13" customFormat="1" ht="16.5" customHeight="1" x14ac:dyDescent="0.2">
      <c r="A11" s="77">
        <v>3</v>
      </c>
      <c r="B11" s="85" t="s">
        <v>34</v>
      </c>
      <c r="C11" s="168" t="s">
        <v>35</v>
      </c>
      <c r="D11" s="85" t="s">
        <v>36</v>
      </c>
      <c r="E11" s="174">
        <f>10*E10</f>
        <v>700</v>
      </c>
      <c r="F11" s="194"/>
      <c r="G11" s="174">
        <f>+IF(E11="","",E11*F11)</f>
        <v>0</v>
      </c>
    </row>
    <row r="12" spans="1:9" ht="16.5" customHeight="1" x14ac:dyDescent="0.2">
      <c r="A12" s="77">
        <v>4</v>
      </c>
      <c r="B12" s="85" t="s">
        <v>44</v>
      </c>
      <c r="C12" s="86" t="s">
        <v>45</v>
      </c>
      <c r="D12" s="85" t="s">
        <v>46</v>
      </c>
      <c r="E12" s="174">
        <v>280</v>
      </c>
      <c r="F12" s="194"/>
      <c r="G12" s="174">
        <f>+IF(E12="","",E12*F12)</f>
        <v>0</v>
      </c>
    </row>
    <row r="13" spans="1:9" x14ac:dyDescent="0.2">
      <c r="A13" s="77">
        <v>5</v>
      </c>
      <c r="B13" s="85" t="s">
        <v>47</v>
      </c>
      <c r="C13" s="86" t="s">
        <v>48</v>
      </c>
      <c r="D13" s="85" t="s">
        <v>49</v>
      </c>
      <c r="E13" s="194">
        <v>70</v>
      </c>
      <c r="F13" s="194"/>
      <c r="G13" s="194">
        <f>+IF(E13="","",E13*F13)</f>
        <v>0</v>
      </c>
    </row>
    <row r="14" spans="1:9" x14ac:dyDescent="0.2">
      <c r="A14" s="77">
        <v>6</v>
      </c>
      <c r="B14" s="85" t="s">
        <v>50</v>
      </c>
      <c r="C14" s="86" t="s">
        <v>51</v>
      </c>
      <c r="D14" s="85" t="s">
        <v>52</v>
      </c>
      <c r="E14" s="174">
        <v>70</v>
      </c>
      <c r="F14" s="194"/>
      <c r="G14" s="174">
        <f>+IF(E14="","",E14*F14)</f>
        <v>0</v>
      </c>
    </row>
    <row r="15" spans="1:9" ht="15" customHeight="1" thickBot="1" x14ac:dyDescent="0.25">
      <c r="A15" s="77">
        <v>7</v>
      </c>
      <c r="B15" s="195"/>
      <c r="C15" s="75"/>
      <c r="D15" s="15"/>
      <c r="E15" s="15"/>
      <c r="F15" s="457" t="s">
        <v>98</v>
      </c>
      <c r="G15" s="458">
        <f>SUM(G10:G14)</f>
        <v>0</v>
      </c>
    </row>
    <row r="16" spans="1:9" ht="15" customHeight="1" thickBot="1" x14ac:dyDescent="0.25">
      <c r="A16" s="77">
        <v>8</v>
      </c>
      <c r="B16" s="480" t="s">
        <v>99</v>
      </c>
      <c r="C16" s="481"/>
      <c r="D16" s="481"/>
      <c r="E16" s="481"/>
      <c r="F16" s="481"/>
      <c r="G16" s="482"/>
    </row>
    <row r="17" spans="1:9" x14ac:dyDescent="0.2">
      <c r="A17" s="77">
        <v>9</v>
      </c>
      <c r="B17" s="196"/>
      <c r="C17" s="197" t="s">
        <v>55</v>
      </c>
      <c r="D17" s="196" t="s">
        <v>49</v>
      </c>
      <c r="E17" s="198">
        <v>420</v>
      </c>
      <c r="F17" s="198"/>
      <c r="G17" s="198">
        <f>+IF(E17="","",E17*F17)</f>
        <v>0</v>
      </c>
    </row>
    <row r="18" spans="1:9" x14ac:dyDescent="0.2">
      <c r="A18" s="77">
        <v>10</v>
      </c>
      <c r="B18" s="85" t="s">
        <v>42</v>
      </c>
      <c r="C18" s="86" t="s">
        <v>56</v>
      </c>
      <c r="D18" s="85" t="s">
        <v>33</v>
      </c>
      <c r="E18" s="170">
        <v>210</v>
      </c>
      <c r="F18" s="199"/>
      <c r="G18" s="170">
        <f>+IF(E18="","",E18*F18)</f>
        <v>0</v>
      </c>
    </row>
    <row r="19" spans="1:9" s="13" customFormat="1" ht="16.5" customHeight="1" x14ac:dyDescent="0.2">
      <c r="A19" s="77">
        <v>11</v>
      </c>
      <c r="B19" s="85" t="s">
        <v>34</v>
      </c>
      <c r="C19" s="86" t="s">
        <v>35</v>
      </c>
      <c r="D19" s="85" t="s">
        <v>36</v>
      </c>
      <c r="E19" s="170">
        <f>10*E18</f>
        <v>2100</v>
      </c>
      <c r="F19" s="199"/>
      <c r="G19" s="170">
        <f>+IF(E19="","",E19*F19)</f>
        <v>0</v>
      </c>
    </row>
    <row r="20" spans="1:9" ht="15" thickBot="1" x14ac:dyDescent="0.25">
      <c r="A20" s="77">
        <v>12</v>
      </c>
      <c r="B20" s="200" t="s">
        <v>57</v>
      </c>
      <c r="C20" s="201" t="s">
        <v>58</v>
      </c>
      <c r="D20" s="202" t="s">
        <v>49</v>
      </c>
      <c r="E20" s="203">
        <v>210</v>
      </c>
      <c r="F20" s="203"/>
      <c r="G20" s="203">
        <f>+IF(E20="","",E20*F20)</f>
        <v>0</v>
      </c>
      <c r="I20" s="13"/>
    </row>
    <row r="21" spans="1:9" ht="15" customHeight="1" x14ac:dyDescent="0.2">
      <c r="A21" s="77">
        <v>13</v>
      </c>
      <c r="B21" s="204"/>
      <c r="C21" s="75"/>
      <c r="D21" s="15"/>
      <c r="E21" s="15"/>
      <c r="F21" s="457" t="s">
        <v>98</v>
      </c>
      <c r="G21" s="458">
        <f>SUM(G17:G20)</f>
        <v>0</v>
      </c>
      <c r="I21" s="13"/>
    </row>
    <row r="22" spans="1:9" ht="15" customHeight="1" x14ac:dyDescent="0.2">
      <c r="A22" s="77">
        <v>14</v>
      </c>
      <c r="B22" s="205"/>
      <c r="C22" s="206" t="s">
        <v>59</v>
      </c>
      <c r="D22" s="206"/>
      <c r="E22" s="206"/>
      <c r="F22" s="206"/>
      <c r="G22" s="207"/>
      <c r="I22" s="13"/>
    </row>
    <row r="23" spans="1:9" x14ac:dyDescent="0.2">
      <c r="A23" s="77">
        <v>15</v>
      </c>
      <c r="B23" s="182" t="s">
        <v>63</v>
      </c>
      <c r="C23" s="179" t="s">
        <v>64</v>
      </c>
      <c r="D23" s="182" t="s">
        <v>33</v>
      </c>
      <c r="E23" s="174">
        <v>184.8</v>
      </c>
      <c r="F23" s="174"/>
      <c r="G23" s="174"/>
      <c r="I23" s="13"/>
    </row>
    <row r="24" spans="1:9" x14ac:dyDescent="0.2">
      <c r="A24" s="77">
        <v>16</v>
      </c>
      <c r="B24" s="182" t="s">
        <v>31</v>
      </c>
      <c r="C24" s="179" t="s">
        <v>32</v>
      </c>
      <c r="D24" s="182" t="s">
        <v>33</v>
      </c>
      <c r="E24" s="174">
        <v>1218</v>
      </c>
      <c r="F24" s="174"/>
      <c r="G24" s="174"/>
      <c r="I24" s="13"/>
    </row>
    <row r="25" spans="1:9" x14ac:dyDescent="0.2">
      <c r="A25" s="77">
        <v>17</v>
      </c>
      <c r="B25" s="85" t="s">
        <v>34</v>
      </c>
      <c r="C25" s="168" t="s">
        <v>35</v>
      </c>
      <c r="D25" s="85" t="s">
        <v>36</v>
      </c>
      <c r="E25" s="170">
        <f>10*E24</f>
        <v>12180</v>
      </c>
      <c r="F25" s="199"/>
      <c r="G25" s="170"/>
      <c r="I25" s="13"/>
    </row>
    <row r="26" spans="1:9" x14ac:dyDescent="0.2">
      <c r="A26" s="77">
        <v>18</v>
      </c>
      <c r="B26" s="182" t="s">
        <v>57</v>
      </c>
      <c r="C26" s="179" t="s">
        <v>58</v>
      </c>
      <c r="D26" s="182" t="s">
        <v>49</v>
      </c>
      <c r="E26" s="174">
        <v>756</v>
      </c>
      <c r="F26" s="174"/>
      <c r="G26" s="174"/>
      <c r="H26" s="53"/>
      <c r="I26" s="13"/>
    </row>
    <row r="27" spans="1:9" x14ac:dyDescent="0.2">
      <c r="A27" s="77">
        <v>19</v>
      </c>
      <c r="B27" s="182" t="s">
        <v>65</v>
      </c>
      <c r="C27" s="184" t="s">
        <v>66</v>
      </c>
      <c r="D27" s="182" t="s">
        <v>67</v>
      </c>
      <c r="E27" s="174">
        <f>1.6*E32</f>
        <v>1344</v>
      </c>
      <c r="F27" s="174"/>
      <c r="G27" s="174"/>
      <c r="I27" s="13"/>
    </row>
    <row r="28" spans="1:9" x14ac:dyDescent="0.2">
      <c r="A28" s="77">
        <v>20</v>
      </c>
      <c r="B28" s="182" t="s">
        <v>68</v>
      </c>
      <c r="C28" s="184" t="s">
        <v>69</v>
      </c>
      <c r="D28" s="182" t="s">
        <v>46</v>
      </c>
      <c r="E28" s="174">
        <f>E32</f>
        <v>840</v>
      </c>
      <c r="F28" s="174"/>
      <c r="G28" s="174"/>
      <c r="I28" s="13"/>
    </row>
    <row r="29" spans="1:9" x14ac:dyDescent="0.2">
      <c r="A29" s="77">
        <v>21</v>
      </c>
      <c r="B29" s="182" t="s">
        <v>70</v>
      </c>
      <c r="C29" s="184" t="s">
        <v>71</v>
      </c>
      <c r="D29" s="182" t="s">
        <v>33</v>
      </c>
      <c r="E29" s="174">
        <v>210</v>
      </c>
      <c r="F29" s="174"/>
      <c r="G29" s="174"/>
      <c r="H29" s="54"/>
      <c r="I29" s="13"/>
    </row>
    <row r="30" spans="1:9" x14ac:dyDescent="0.2">
      <c r="A30" s="77">
        <v>22</v>
      </c>
      <c r="B30" s="182" t="s">
        <v>60</v>
      </c>
      <c r="C30" s="184" t="s">
        <v>61</v>
      </c>
      <c r="D30" s="208" t="s">
        <v>62</v>
      </c>
      <c r="E30" s="181">
        <v>1</v>
      </c>
      <c r="F30" s="174"/>
      <c r="G30" s="174"/>
      <c r="I30" s="13"/>
    </row>
    <row r="31" spans="1:9" ht="28.5" x14ac:dyDescent="0.2">
      <c r="A31" s="77">
        <v>23</v>
      </c>
      <c r="B31" s="182" t="s">
        <v>39</v>
      </c>
      <c r="C31" s="185" t="s">
        <v>40</v>
      </c>
      <c r="D31" s="182" t="s">
        <v>33</v>
      </c>
      <c r="E31" s="181">
        <f>160*1.3*0.15</f>
        <v>31.2</v>
      </c>
      <c r="F31" s="174"/>
      <c r="G31" s="174"/>
      <c r="I31" s="13"/>
    </row>
    <row r="32" spans="1:9" x14ac:dyDescent="0.2">
      <c r="A32" s="77">
        <v>24</v>
      </c>
      <c r="B32" s="83" t="s">
        <v>72</v>
      </c>
      <c r="C32" s="84" t="s">
        <v>73</v>
      </c>
      <c r="D32" s="83" t="s">
        <v>46</v>
      </c>
      <c r="E32" s="186">
        <v>840</v>
      </c>
      <c r="F32" s="187"/>
      <c r="G32" s="187"/>
      <c r="I32" s="13"/>
    </row>
    <row r="33" spans="1:9" x14ac:dyDescent="0.2">
      <c r="A33" s="77">
        <v>25</v>
      </c>
      <c r="B33" s="83" t="s">
        <v>74</v>
      </c>
      <c r="C33" s="84" t="s">
        <v>100</v>
      </c>
      <c r="D33" s="83" t="s">
        <v>76</v>
      </c>
      <c r="E33" s="186">
        <f>(E36+(E32*0.1))*(76.36-(5.1+1.5+1.47))</f>
        <v>17209.079999999998</v>
      </c>
      <c r="F33" s="187"/>
      <c r="G33" s="187"/>
      <c r="I33" s="13"/>
    </row>
    <row r="34" spans="1:9" x14ac:dyDescent="0.2">
      <c r="A34" s="77">
        <v>26</v>
      </c>
      <c r="B34" s="85" t="s">
        <v>44</v>
      </c>
      <c r="C34" s="86" t="s">
        <v>77</v>
      </c>
      <c r="D34" s="85" t="s">
        <v>46</v>
      </c>
      <c r="E34" s="181">
        <v>3360</v>
      </c>
      <c r="F34" s="194"/>
      <c r="G34" s="174"/>
      <c r="I34" s="13"/>
    </row>
    <row r="35" spans="1:9" x14ac:dyDescent="0.2">
      <c r="A35" s="77">
        <v>27</v>
      </c>
      <c r="B35" s="78"/>
      <c r="C35" s="79" t="s">
        <v>78</v>
      </c>
      <c r="D35" s="78" t="s">
        <v>46</v>
      </c>
      <c r="E35" s="188">
        <v>3360</v>
      </c>
      <c r="F35" s="94"/>
      <c r="G35" s="174"/>
      <c r="I35" s="13"/>
    </row>
    <row r="36" spans="1:9" x14ac:dyDescent="0.2">
      <c r="A36" s="77">
        <v>28</v>
      </c>
      <c r="B36" s="78"/>
      <c r="C36" s="79" t="s">
        <v>79</v>
      </c>
      <c r="D36" s="78" t="s">
        <v>46</v>
      </c>
      <c r="E36" s="188">
        <v>168</v>
      </c>
      <c r="F36" s="94"/>
      <c r="G36" s="174"/>
      <c r="I36" s="13"/>
    </row>
    <row r="37" spans="1:9" x14ac:dyDescent="0.2">
      <c r="A37" s="77">
        <v>29</v>
      </c>
      <c r="B37" s="78"/>
      <c r="C37" s="79" t="s">
        <v>101</v>
      </c>
      <c r="D37" s="78" t="s">
        <v>46</v>
      </c>
      <c r="E37" s="188">
        <f>30*4</f>
        <v>120</v>
      </c>
      <c r="F37" s="94"/>
      <c r="G37" s="174"/>
      <c r="I37" s="13"/>
    </row>
    <row r="38" spans="1:9" ht="15" x14ac:dyDescent="0.2">
      <c r="B38" s="15"/>
      <c r="C38" s="75"/>
      <c r="D38" s="15"/>
      <c r="E38" s="76"/>
      <c r="F38" s="457" t="s">
        <v>98</v>
      </c>
      <c r="G38" s="459">
        <f>SUM(G23:G37)</f>
        <v>0</v>
      </c>
      <c r="I38" s="13"/>
    </row>
    <row r="39" spans="1:9" ht="15" x14ac:dyDescent="0.2">
      <c r="B39" s="209"/>
      <c r="C39" s="210"/>
      <c r="D39" s="211"/>
      <c r="E39" s="212"/>
      <c r="F39" s="460"/>
      <c r="G39" s="460"/>
      <c r="I39" s="13"/>
    </row>
    <row r="40" spans="1:9" ht="15" thickBot="1" x14ac:dyDescent="0.25">
      <c r="B40" s="210"/>
      <c r="C40" s="210"/>
      <c r="D40" s="211"/>
      <c r="E40" s="212"/>
      <c r="F40" s="213"/>
      <c r="G40" s="213"/>
      <c r="I40" s="13"/>
    </row>
    <row r="41" spans="1:9" ht="15.75" thickBot="1" x14ac:dyDescent="0.3">
      <c r="B41" s="210"/>
      <c r="C41" s="210" t="s">
        <v>75</v>
      </c>
      <c r="D41" s="211"/>
      <c r="E41" s="214" t="s">
        <v>88</v>
      </c>
      <c r="F41" s="487">
        <f>G38+G21+G15</f>
        <v>0</v>
      </c>
      <c r="G41" s="488"/>
      <c r="I41" s="13"/>
    </row>
    <row r="42" spans="1:9" ht="28.5" x14ac:dyDescent="0.2">
      <c r="B42" s="15" t="s">
        <v>89</v>
      </c>
      <c r="C42" s="215" t="s">
        <v>90</v>
      </c>
      <c r="D42" s="211"/>
      <c r="E42" s="212"/>
      <c r="F42" s="213"/>
      <c r="G42" s="213"/>
      <c r="I42" s="13"/>
    </row>
    <row r="43" spans="1:9" ht="15" x14ac:dyDescent="0.2">
      <c r="B43" s="55"/>
      <c r="C43" s="56"/>
      <c r="D43" s="57"/>
      <c r="E43" s="58"/>
      <c r="F43" s="59"/>
      <c r="G43" s="59"/>
    </row>
    <row r="44" spans="1:9" ht="15" x14ac:dyDescent="0.2">
      <c r="B44" s="55"/>
      <c r="C44" s="56"/>
      <c r="D44" s="57"/>
      <c r="E44" s="58"/>
      <c r="F44" s="59"/>
      <c r="G44" s="59"/>
    </row>
    <row r="45" spans="1:9" ht="15" x14ac:dyDescent="0.2">
      <c r="B45" s="60"/>
      <c r="C45" s="61"/>
      <c r="D45" s="62"/>
      <c r="E45" s="63"/>
      <c r="F45" s="64"/>
      <c r="G45" s="65"/>
    </row>
    <row r="46" spans="1:9" ht="15" x14ac:dyDescent="0.2">
      <c r="B46" s="60"/>
      <c r="C46" s="61"/>
      <c r="D46" s="62"/>
      <c r="E46" s="63"/>
      <c r="F46" s="64"/>
      <c r="G46" s="65"/>
    </row>
    <row r="47" spans="1:9" ht="15" x14ac:dyDescent="0.2">
      <c r="B47" s="55"/>
      <c r="C47" s="56"/>
      <c r="D47" s="66"/>
      <c r="E47" s="58"/>
      <c r="F47" s="59"/>
      <c r="G47" s="59"/>
    </row>
    <row r="48" spans="1:9" ht="15" x14ac:dyDescent="0.2">
      <c r="B48" s="55"/>
      <c r="C48" s="56"/>
      <c r="D48" s="66"/>
      <c r="E48" s="59"/>
      <c r="F48" s="59"/>
      <c r="G48" s="59"/>
    </row>
    <row r="49" spans="2:7" ht="15" x14ac:dyDescent="0.2">
      <c r="B49" s="56"/>
      <c r="C49" s="56"/>
      <c r="D49" s="57"/>
      <c r="E49" s="59"/>
      <c r="F49" s="59"/>
      <c r="G49" s="59"/>
    </row>
    <row r="50" spans="2:7" ht="15" x14ac:dyDescent="0.2">
      <c r="B50" s="56"/>
      <c r="C50" s="56"/>
      <c r="D50" s="57"/>
      <c r="E50" s="59"/>
      <c r="F50" s="59"/>
      <c r="G50" s="59"/>
    </row>
    <row r="51" spans="2:7" ht="15" x14ac:dyDescent="0.2">
      <c r="B51" s="56"/>
      <c r="C51" s="56"/>
      <c r="D51" s="57"/>
      <c r="E51" s="59"/>
      <c r="F51" s="59"/>
      <c r="G51" s="59"/>
    </row>
    <row r="52" spans="2:7" ht="15" x14ac:dyDescent="0.2">
      <c r="B52" s="67"/>
      <c r="C52" s="67"/>
      <c r="D52" s="68"/>
      <c r="E52" s="68"/>
      <c r="F52" s="68"/>
      <c r="G52" s="59"/>
    </row>
    <row r="53" spans="2:7" x14ac:dyDescent="0.2">
      <c r="B53" s="67"/>
      <c r="C53" s="67"/>
      <c r="D53" s="67"/>
      <c r="E53" s="69"/>
      <c r="F53" s="69"/>
      <c r="G53" s="69"/>
    </row>
    <row r="54" spans="2:7" x14ac:dyDescent="0.2">
      <c r="B54" s="67"/>
      <c r="C54" s="67"/>
      <c r="D54" s="67"/>
      <c r="E54" s="69"/>
      <c r="F54" s="69"/>
      <c r="G54" s="69"/>
    </row>
    <row r="55" spans="2:7" x14ac:dyDescent="0.2">
      <c r="B55" s="67"/>
      <c r="C55" s="67"/>
      <c r="D55" s="67"/>
      <c r="E55" s="69"/>
      <c r="F55" s="69"/>
      <c r="G55" s="69"/>
    </row>
    <row r="56" spans="2:7" ht="15" x14ac:dyDescent="0.2">
      <c r="B56" s="68"/>
      <c r="C56" s="70"/>
      <c r="D56" s="68"/>
      <c r="E56" s="68"/>
      <c r="F56" s="68"/>
      <c r="G56" s="59"/>
    </row>
    <row r="57" spans="2:7" ht="15" x14ac:dyDescent="0.2">
      <c r="B57" s="68"/>
      <c r="C57" s="70"/>
      <c r="D57" s="68"/>
      <c r="E57" s="68"/>
      <c r="F57" s="68"/>
      <c r="G57" s="59"/>
    </row>
    <row r="58" spans="2:7" ht="15" x14ac:dyDescent="0.2">
      <c r="D58" s="68"/>
      <c r="E58" s="68"/>
      <c r="F58" s="68"/>
      <c r="G58" s="59"/>
    </row>
    <row r="59" spans="2:7" x14ac:dyDescent="0.2">
      <c r="B59" s="68"/>
      <c r="C59" s="70"/>
      <c r="D59" s="68"/>
      <c r="E59" s="68"/>
      <c r="F59" s="68"/>
      <c r="G59" s="68"/>
    </row>
    <row r="60" spans="2:7" x14ac:dyDescent="0.2">
      <c r="B60" s="71"/>
      <c r="C60" s="71"/>
      <c r="D60" s="71"/>
      <c r="E60" s="71"/>
      <c r="F60" s="71"/>
      <c r="G60" s="72"/>
    </row>
    <row r="61" spans="2:7" x14ac:dyDescent="0.2">
      <c r="B61" s="5"/>
      <c r="C61" s="14"/>
      <c r="D61" s="5"/>
      <c r="E61" s="5"/>
      <c r="F61" s="5"/>
      <c r="G61" s="5"/>
    </row>
    <row r="63" spans="2:7" x14ac:dyDescent="0.2">
      <c r="B63" s="73"/>
      <c r="C63" s="11"/>
      <c r="G63" s="74"/>
    </row>
    <row r="64" spans="2:7" x14ac:dyDescent="0.2">
      <c r="G64" s="74"/>
    </row>
  </sheetData>
  <mergeCells count="12">
    <mergeCell ref="F41:G41"/>
    <mergeCell ref="E7:E8"/>
    <mergeCell ref="C1:G1"/>
    <mergeCell ref="B6:G6"/>
    <mergeCell ref="B7:B8"/>
    <mergeCell ref="A7:A8"/>
    <mergeCell ref="B9:G9"/>
    <mergeCell ref="B16:G16"/>
    <mergeCell ref="F7:F8"/>
    <mergeCell ref="G7:G8"/>
    <mergeCell ref="C7:C8"/>
    <mergeCell ref="D7:D8"/>
  </mergeCells>
  <printOptions horizontalCentered="1"/>
  <pageMargins left="0" right="0" top="0.39370078740157483" bottom="0" header="0" footer="0"/>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136"/>
  <sheetViews>
    <sheetView showGridLines="0" zoomScale="70" zoomScaleNormal="70" zoomScaleSheetLayoutView="75" workbookViewId="0">
      <selection activeCell="C19" sqref="C19"/>
    </sheetView>
  </sheetViews>
  <sheetFormatPr baseColWidth="10" defaultColWidth="11.42578125" defaultRowHeight="14.25" x14ac:dyDescent="0.2"/>
  <cols>
    <col min="1" max="1" width="11.42578125" style="371"/>
    <col min="2" max="2" width="16.140625" style="150" customWidth="1"/>
    <col min="3" max="3" width="69.85546875" style="6" customWidth="1"/>
    <col min="4" max="4" width="13.28515625" style="371" customWidth="1"/>
    <col min="5" max="5" width="12.140625" style="451" customWidth="1"/>
    <col min="6" max="6" width="14.42578125" style="452" customWidth="1"/>
    <col min="7" max="7" width="16.42578125" style="451" customWidth="1"/>
    <col min="8" max="8" width="16" style="6" customWidth="1"/>
    <col min="9" max="9" width="17" style="6" customWidth="1"/>
    <col min="10" max="16384" width="11.42578125" style="6"/>
  </cols>
  <sheetData>
    <row r="1" spans="1:9" ht="15.75" x14ac:dyDescent="0.2">
      <c r="B1" s="49" t="s">
        <v>3</v>
      </c>
      <c r="C1" s="499" t="s">
        <v>4</v>
      </c>
      <c r="D1" s="499"/>
      <c r="E1" s="499"/>
      <c r="F1" s="499"/>
      <c r="G1" s="499"/>
      <c r="H1" s="1"/>
    </row>
    <row r="2" spans="1:9" ht="15.75" x14ac:dyDescent="0.2">
      <c r="B2" s="49" t="s">
        <v>5</v>
      </c>
      <c r="C2" s="354" t="s">
        <v>102</v>
      </c>
      <c r="D2" s="355"/>
      <c r="E2" s="356"/>
      <c r="F2" s="357"/>
      <c r="G2" s="356"/>
      <c r="H2" s="1"/>
    </row>
    <row r="3" spans="1:9" ht="18" x14ac:dyDescent="0.2">
      <c r="B3" s="49" t="s">
        <v>7</v>
      </c>
      <c r="C3" s="4" t="s">
        <v>94</v>
      </c>
      <c r="D3" s="2"/>
      <c r="E3" s="47"/>
      <c r="F3" s="45"/>
      <c r="G3" s="47"/>
      <c r="H3" s="1"/>
    </row>
    <row r="4" spans="1:9" ht="18" x14ac:dyDescent="0.2">
      <c r="B4" s="49" t="s">
        <v>9</v>
      </c>
      <c r="C4" s="6" t="s">
        <v>103</v>
      </c>
      <c r="D4" s="2"/>
      <c r="E4" s="47"/>
      <c r="F4" s="45"/>
      <c r="G4" s="47"/>
      <c r="H4" s="1"/>
    </row>
    <row r="5" spans="1:9" ht="18" x14ac:dyDescent="0.2">
      <c r="B5" s="49" t="s">
        <v>11</v>
      </c>
      <c r="C5" s="7" t="s">
        <v>12</v>
      </c>
      <c r="D5" s="8"/>
      <c r="E5" s="50"/>
      <c r="F5" s="46"/>
      <c r="G5" s="48"/>
      <c r="H5" s="1"/>
      <c r="I5" s="405"/>
    </row>
    <row r="6" spans="1:9" ht="18.75" thickBot="1" x14ac:dyDescent="0.25">
      <c r="B6" s="49"/>
      <c r="C6" s="7"/>
      <c r="D6" s="8"/>
      <c r="E6" s="50"/>
      <c r="F6" s="46"/>
      <c r="G6" s="48"/>
      <c r="H6" s="1"/>
      <c r="I6" s="405"/>
    </row>
    <row r="7" spans="1:9" ht="15" x14ac:dyDescent="0.2">
      <c r="A7" s="525" t="s">
        <v>23</v>
      </c>
      <c r="B7" s="526" t="s">
        <v>24</v>
      </c>
      <c r="C7" s="527" t="s">
        <v>104</v>
      </c>
      <c r="D7" s="528" t="s">
        <v>26</v>
      </c>
      <c r="E7" s="529" t="s">
        <v>27</v>
      </c>
      <c r="F7" s="530" t="s">
        <v>28</v>
      </c>
      <c r="G7" s="531" t="s">
        <v>29</v>
      </c>
      <c r="I7" s="405"/>
    </row>
    <row r="8" spans="1:9" x14ac:dyDescent="0.2">
      <c r="A8" s="409"/>
      <c r="B8" s="410"/>
      <c r="C8" s="411" t="s">
        <v>105</v>
      </c>
      <c r="D8" s="412"/>
      <c r="E8" s="413"/>
      <c r="F8" s="414"/>
      <c r="G8" s="415"/>
      <c r="I8" s="405"/>
    </row>
    <row r="9" spans="1:9" x14ac:dyDescent="0.2">
      <c r="A9" s="409">
        <v>1</v>
      </c>
      <c r="B9" s="410" t="s">
        <v>106</v>
      </c>
      <c r="C9" s="259" t="s">
        <v>107</v>
      </c>
      <c r="D9" s="162" t="s">
        <v>49</v>
      </c>
      <c r="E9" s="364">
        <v>2315.8289999999997</v>
      </c>
      <c r="F9" s="416"/>
      <c r="G9" s="415">
        <f>+E9*F9</f>
        <v>0</v>
      </c>
      <c r="I9" s="405"/>
    </row>
    <row r="10" spans="1:9" x14ac:dyDescent="0.2">
      <c r="A10" s="409">
        <v>2</v>
      </c>
      <c r="B10" s="410" t="s">
        <v>108</v>
      </c>
      <c r="C10" s="77" t="s">
        <v>109</v>
      </c>
      <c r="D10" s="162" t="s">
        <v>46</v>
      </c>
      <c r="E10" s="364">
        <v>770.40000000000009</v>
      </c>
      <c r="F10" s="416"/>
      <c r="G10" s="415">
        <f t="shared" ref="G10:G61" si="0">+E10*F10</f>
        <v>0</v>
      </c>
      <c r="I10" s="405"/>
    </row>
    <row r="11" spans="1:9" ht="15" x14ac:dyDescent="0.2">
      <c r="A11" s="409">
        <v>3</v>
      </c>
      <c r="B11" s="417" t="s">
        <v>65</v>
      </c>
      <c r="C11" s="77" t="s">
        <v>110</v>
      </c>
      <c r="D11" s="81" t="s">
        <v>111</v>
      </c>
      <c r="E11" s="418">
        <v>1155.6000000000001</v>
      </c>
      <c r="F11" s="80"/>
      <c r="G11" s="415">
        <f t="shared" si="0"/>
        <v>0</v>
      </c>
      <c r="I11" s="405"/>
    </row>
    <row r="12" spans="1:9" ht="15" x14ac:dyDescent="0.2">
      <c r="A12" s="409">
        <v>4</v>
      </c>
      <c r="B12" s="82" t="s">
        <v>112</v>
      </c>
      <c r="C12" s="77" t="s">
        <v>113</v>
      </c>
      <c r="D12" s="81" t="s">
        <v>49</v>
      </c>
      <c r="E12" s="418">
        <v>406.82249999999999</v>
      </c>
      <c r="F12" s="80"/>
      <c r="G12" s="415">
        <f t="shared" si="0"/>
        <v>0</v>
      </c>
      <c r="I12" s="405"/>
    </row>
    <row r="13" spans="1:9" ht="15" x14ac:dyDescent="0.2">
      <c r="A13" s="409">
        <v>5</v>
      </c>
      <c r="B13" s="417" t="s">
        <v>114</v>
      </c>
      <c r="C13" s="77" t="s">
        <v>115</v>
      </c>
      <c r="D13" s="81" t="s">
        <v>49</v>
      </c>
      <c r="E13" s="418">
        <v>581.17500000000007</v>
      </c>
      <c r="F13" s="80"/>
      <c r="G13" s="415">
        <f t="shared" si="0"/>
        <v>0</v>
      </c>
      <c r="I13" s="405"/>
    </row>
    <row r="14" spans="1:9" ht="15" x14ac:dyDescent="0.2">
      <c r="A14" s="409">
        <v>6</v>
      </c>
      <c r="B14" s="417" t="s">
        <v>116</v>
      </c>
      <c r="C14" s="77" t="s">
        <v>117</v>
      </c>
      <c r="D14" s="81" t="s">
        <v>76</v>
      </c>
      <c r="E14" s="418">
        <v>4506.8400000000011</v>
      </c>
      <c r="F14" s="80"/>
      <c r="G14" s="415">
        <f t="shared" si="0"/>
        <v>0</v>
      </c>
    </row>
    <row r="15" spans="1:9" ht="15" x14ac:dyDescent="0.2">
      <c r="A15" s="409">
        <v>7</v>
      </c>
      <c r="B15" s="417" t="s">
        <v>118</v>
      </c>
      <c r="C15" s="77" t="s">
        <v>119</v>
      </c>
      <c r="D15" s="419" t="s">
        <v>76</v>
      </c>
      <c r="E15" s="418">
        <v>23799.116249999999</v>
      </c>
      <c r="F15" s="80"/>
      <c r="G15" s="415">
        <f t="shared" si="0"/>
        <v>0</v>
      </c>
    </row>
    <row r="16" spans="1:9" ht="15" x14ac:dyDescent="0.2">
      <c r="A16" s="409">
        <v>8</v>
      </c>
      <c r="B16" s="417" t="s">
        <v>118</v>
      </c>
      <c r="C16" s="77" t="s">
        <v>120</v>
      </c>
      <c r="D16" s="419" t="s">
        <v>76</v>
      </c>
      <c r="E16" s="418">
        <v>33998.737500000003</v>
      </c>
      <c r="F16" s="80"/>
      <c r="G16" s="415">
        <f t="shared" si="0"/>
        <v>0</v>
      </c>
    </row>
    <row r="17" spans="1:9" ht="15" x14ac:dyDescent="0.2">
      <c r="A17" s="409">
        <v>9</v>
      </c>
      <c r="B17" s="82" t="s">
        <v>121</v>
      </c>
      <c r="C17" s="77" t="s">
        <v>122</v>
      </c>
      <c r="D17" s="81" t="s">
        <v>76</v>
      </c>
      <c r="E17" s="418">
        <v>149120.03559375001</v>
      </c>
      <c r="F17" s="80"/>
      <c r="G17" s="415">
        <f t="shared" si="0"/>
        <v>0</v>
      </c>
    </row>
    <row r="18" spans="1:9" ht="15" x14ac:dyDescent="0.2">
      <c r="A18" s="409">
        <v>10</v>
      </c>
      <c r="B18" s="82" t="s">
        <v>123</v>
      </c>
      <c r="C18" s="77" t="s">
        <v>124</v>
      </c>
      <c r="D18" s="81" t="s">
        <v>49</v>
      </c>
      <c r="E18" s="418">
        <v>69.335999999999999</v>
      </c>
      <c r="F18" s="80"/>
      <c r="G18" s="415">
        <f t="shared" si="0"/>
        <v>0</v>
      </c>
    </row>
    <row r="19" spans="1:9" ht="15" x14ac:dyDescent="0.2">
      <c r="A19" s="409">
        <v>11</v>
      </c>
      <c r="B19" s="82" t="s">
        <v>125</v>
      </c>
      <c r="C19" s="77" t="s">
        <v>126</v>
      </c>
      <c r="D19" s="81" t="s">
        <v>49</v>
      </c>
      <c r="E19" s="418">
        <v>1421.9775000000009</v>
      </c>
      <c r="F19" s="80"/>
      <c r="G19" s="415">
        <f t="shared" si="0"/>
        <v>0</v>
      </c>
    </row>
    <row r="20" spans="1:9" x14ac:dyDescent="0.2">
      <c r="A20" s="409">
        <v>12</v>
      </c>
      <c r="B20" s="420" t="s">
        <v>118</v>
      </c>
      <c r="C20" s="77" t="s">
        <v>127</v>
      </c>
      <c r="D20" s="229" t="s">
        <v>76</v>
      </c>
      <c r="E20" s="421">
        <v>83185.683750000055</v>
      </c>
      <c r="F20" s="422"/>
      <c r="G20" s="415">
        <f t="shared" si="0"/>
        <v>0</v>
      </c>
    </row>
    <row r="21" spans="1:9" x14ac:dyDescent="0.2">
      <c r="A21" s="409">
        <v>13</v>
      </c>
      <c r="B21" s="420" t="s">
        <v>128</v>
      </c>
      <c r="C21" s="77" t="s">
        <v>129</v>
      </c>
      <c r="D21" s="423" t="s">
        <v>49</v>
      </c>
      <c r="E21" s="424">
        <v>932.99999999999989</v>
      </c>
      <c r="F21" s="425"/>
      <c r="G21" s="415">
        <f t="shared" si="0"/>
        <v>0</v>
      </c>
    </row>
    <row r="22" spans="1:9" x14ac:dyDescent="0.2">
      <c r="A22" s="409">
        <v>14</v>
      </c>
      <c r="B22" s="420" t="s">
        <v>118</v>
      </c>
      <c r="C22" s="420" t="s">
        <v>130</v>
      </c>
      <c r="D22" s="423" t="s">
        <v>76</v>
      </c>
      <c r="E22" s="424">
        <v>54580.499999999993</v>
      </c>
      <c r="F22" s="425"/>
      <c r="G22" s="415">
        <f t="shared" si="0"/>
        <v>0</v>
      </c>
    </row>
    <row r="23" spans="1:9" x14ac:dyDescent="0.2">
      <c r="A23" s="409">
        <v>15</v>
      </c>
      <c r="B23" s="420" t="s">
        <v>131</v>
      </c>
      <c r="C23" s="420" t="s">
        <v>132</v>
      </c>
      <c r="D23" s="423" t="s">
        <v>133</v>
      </c>
      <c r="E23" s="424">
        <v>4</v>
      </c>
      <c r="F23" s="425"/>
      <c r="G23" s="415">
        <f t="shared" si="0"/>
        <v>0</v>
      </c>
    </row>
    <row r="24" spans="1:9" x14ac:dyDescent="0.2">
      <c r="A24" s="409">
        <v>16</v>
      </c>
      <c r="B24" s="426" t="s">
        <v>134</v>
      </c>
      <c r="C24" s="427" t="s">
        <v>135</v>
      </c>
      <c r="D24" s="229" t="s">
        <v>46</v>
      </c>
      <c r="E24" s="421">
        <v>1530</v>
      </c>
      <c r="F24" s="422"/>
      <c r="G24" s="415">
        <f t="shared" si="0"/>
        <v>0</v>
      </c>
    </row>
    <row r="25" spans="1:9" x14ac:dyDescent="0.2">
      <c r="A25" s="409">
        <v>17</v>
      </c>
      <c r="B25" s="426" t="s">
        <v>134</v>
      </c>
      <c r="C25" s="427" t="s">
        <v>136</v>
      </c>
      <c r="D25" s="229" t="s">
        <v>46</v>
      </c>
      <c r="E25" s="421">
        <v>1602</v>
      </c>
      <c r="F25" s="422"/>
      <c r="G25" s="415">
        <f t="shared" si="0"/>
        <v>0</v>
      </c>
    </row>
    <row r="26" spans="1:9" ht="15" x14ac:dyDescent="0.25">
      <c r="A26" s="409">
        <v>18</v>
      </c>
      <c r="B26" s="410"/>
      <c r="C26" s="428" t="s">
        <v>137</v>
      </c>
      <c r="D26" s="229"/>
      <c r="E26" s="421"/>
      <c r="F26" s="422"/>
      <c r="G26" s="415">
        <f t="shared" si="0"/>
        <v>0</v>
      </c>
    </row>
    <row r="27" spans="1:9" x14ac:dyDescent="0.2">
      <c r="A27" s="409">
        <v>19</v>
      </c>
      <c r="B27" s="426" t="s">
        <v>42</v>
      </c>
      <c r="C27" s="427" t="s">
        <v>138</v>
      </c>
      <c r="D27" s="229" t="s">
        <v>49</v>
      </c>
      <c r="E27" s="421">
        <v>212.459</v>
      </c>
      <c r="F27" s="422"/>
      <c r="G27" s="415">
        <f t="shared" si="0"/>
        <v>0</v>
      </c>
    </row>
    <row r="28" spans="1:9" x14ac:dyDescent="0.2">
      <c r="A28" s="409">
        <v>20</v>
      </c>
      <c r="B28" s="426" t="s">
        <v>139</v>
      </c>
      <c r="C28" s="259" t="s">
        <v>107</v>
      </c>
      <c r="D28" s="229" t="s">
        <v>49</v>
      </c>
      <c r="E28" s="421">
        <v>3780.5625</v>
      </c>
      <c r="F28" s="422"/>
      <c r="G28" s="415">
        <f t="shared" si="0"/>
        <v>0</v>
      </c>
      <c r="I28" s="429">
        <f>+E28</f>
        <v>3780.5625</v>
      </c>
    </row>
    <row r="29" spans="1:9" x14ac:dyDescent="0.2">
      <c r="A29" s="409">
        <v>21</v>
      </c>
      <c r="B29" s="86" t="s">
        <v>140</v>
      </c>
      <c r="C29" s="168" t="s">
        <v>38</v>
      </c>
      <c r="D29" s="85" t="s">
        <v>49</v>
      </c>
      <c r="E29" s="430">
        <v>160</v>
      </c>
      <c r="F29" s="199"/>
      <c r="G29" s="415">
        <f t="shared" si="0"/>
        <v>0</v>
      </c>
      <c r="I29" s="429">
        <f>+E29</f>
        <v>160</v>
      </c>
    </row>
    <row r="30" spans="1:9" x14ac:dyDescent="0.2">
      <c r="A30" s="409">
        <v>22</v>
      </c>
      <c r="B30" s="410" t="s">
        <v>141</v>
      </c>
      <c r="C30" s="259" t="s">
        <v>142</v>
      </c>
      <c r="D30" s="162" t="s">
        <v>49</v>
      </c>
      <c r="E30" s="364">
        <v>13.250000000000002</v>
      </c>
      <c r="F30" s="416"/>
      <c r="G30" s="415">
        <f t="shared" si="0"/>
        <v>0</v>
      </c>
    </row>
    <row r="31" spans="1:9" ht="24" customHeight="1" x14ac:dyDescent="0.2">
      <c r="A31" s="409">
        <v>23</v>
      </c>
      <c r="B31" s="431" t="s">
        <v>143</v>
      </c>
      <c r="C31" s="254" t="s">
        <v>144</v>
      </c>
      <c r="D31" s="162" t="s">
        <v>49</v>
      </c>
      <c r="E31" s="364">
        <v>10.984895595388613</v>
      </c>
      <c r="F31" s="416"/>
      <c r="G31" s="415">
        <f t="shared" si="0"/>
        <v>0</v>
      </c>
    </row>
    <row r="32" spans="1:9" x14ac:dyDescent="0.2">
      <c r="A32" s="409">
        <v>24</v>
      </c>
      <c r="B32" s="410" t="s">
        <v>145</v>
      </c>
      <c r="C32" s="259" t="s">
        <v>146</v>
      </c>
      <c r="D32" s="162" t="s">
        <v>147</v>
      </c>
      <c r="E32" s="364">
        <v>1245.47</v>
      </c>
      <c r="F32" s="416"/>
      <c r="G32" s="415">
        <f t="shared" si="0"/>
        <v>0</v>
      </c>
    </row>
    <row r="33" spans="1:7" x14ac:dyDescent="0.2">
      <c r="A33" s="409">
        <v>25</v>
      </c>
      <c r="B33" s="410" t="s">
        <v>148</v>
      </c>
      <c r="C33" s="259" t="s">
        <v>149</v>
      </c>
      <c r="D33" s="162" t="s">
        <v>85</v>
      </c>
      <c r="E33" s="364">
        <v>533</v>
      </c>
      <c r="F33" s="416"/>
      <c r="G33" s="415">
        <f t="shared" si="0"/>
        <v>0</v>
      </c>
    </row>
    <row r="34" spans="1:7" x14ac:dyDescent="0.2">
      <c r="A34" s="409">
        <v>26</v>
      </c>
      <c r="B34" s="410" t="s">
        <v>150</v>
      </c>
      <c r="C34" s="259" t="s">
        <v>151</v>
      </c>
      <c r="D34" s="162" t="s">
        <v>85</v>
      </c>
      <c r="E34" s="364">
        <v>23</v>
      </c>
      <c r="F34" s="416"/>
      <c r="G34" s="415">
        <f t="shared" si="0"/>
        <v>0</v>
      </c>
    </row>
    <row r="35" spans="1:7" x14ac:dyDescent="0.2">
      <c r="A35" s="409">
        <v>27</v>
      </c>
      <c r="B35" s="410" t="s">
        <v>152</v>
      </c>
      <c r="C35" s="77" t="s">
        <v>153</v>
      </c>
      <c r="D35" s="162" t="s">
        <v>85</v>
      </c>
      <c r="E35" s="364">
        <v>158</v>
      </c>
      <c r="F35" s="416"/>
      <c r="G35" s="415">
        <f t="shared" si="0"/>
        <v>0</v>
      </c>
    </row>
    <row r="36" spans="1:7" x14ac:dyDescent="0.2">
      <c r="A36" s="409">
        <v>28</v>
      </c>
      <c r="B36" s="410" t="s">
        <v>152</v>
      </c>
      <c r="C36" s="77" t="s">
        <v>154</v>
      </c>
      <c r="D36" s="162" t="s">
        <v>85</v>
      </c>
      <c r="E36" s="364">
        <v>352</v>
      </c>
      <c r="F36" s="416"/>
      <c r="G36" s="415">
        <f t="shared" si="0"/>
        <v>0</v>
      </c>
    </row>
    <row r="37" spans="1:7" x14ac:dyDescent="0.2">
      <c r="A37" s="409">
        <v>29</v>
      </c>
      <c r="B37" s="410" t="s">
        <v>155</v>
      </c>
      <c r="C37" s="77" t="s">
        <v>156</v>
      </c>
      <c r="D37" s="162" t="s">
        <v>76</v>
      </c>
      <c r="E37" s="364">
        <v>198851.1525</v>
      </c>
      <c r="F37" s="416"/>
      <c r="G37" s="415">
        <f t="shared" si="0"/>
        <v>0</v>
      </c>
    </row>
    <row r="38" spans="1:7" x14ac:dyDescent="0.2">
      <c r="A38" s="409">
        <v>30</v>
      </c>
      <c r="B38" s="410" t="s">
        <v>47</v>
      </c>
      <c r="C38" s="77" t="s">
        <v>157</v>
      </c>
      <c r="D38" s="162" t="s">
        <v>49</v>
      </c>
      <c r="E38" s="364">
        <v>3399.1649999999995</v>
      </c>
      <c r="F38" s="416"/>
      <c r="G38" s="415">
        <f t="shared" si="0"/>
        <v>0</v>
      </c>
    </row>
    <row r="39" spans="1:7" x14ac:dyDescent="0.2">
      <c r="A39" s="409">
        <v>31</v>
      </c>
      <c r="B39" s="410" t="s">
        <v>134</v>
      </c>
      <c r="C39" s="77" t="s">
        <v>158</v>
      </c>
      <c r="D39" s="162" t="s">
        <v>46</v>
      </c>
      <c r="E39" s="364">
        <v>6538</v>
      </c>
      <c r="F39" s="416"/>
      <c r="G39" s="415">
        <f t="shared" si="0"/>
        <v>0</v>
      </c>
    </row>
    <row r="40" spans="1:7" ht="15" x14ac:dyDescent="0.25">
      <c r="A40" s="432">
        <v>32</v>
      </c>
      <c r="B40" s="427"/>
      <c r="C40" s="428" t="s">
        <v>159</v>
      </c>
      <c r="D40" s="433"/>
      <c r="E40" s="434"/>
      <c r="F40" s="435"/>
      <c r="G40" s="436">
        <f t="shared" si="0"/>
        <v>0</v>
      </c>
    </row>
    <row r="41" spans="1:7" x14ac:dyDescent="0.2">
      <c r="A41" s="432">
        <v>33</v>
      </c>
      <c r="B41" s="427" t="s">
        <v>160</v>
      </c>
      <c r="C41" s="259" t="s">
        <v>161</v>
      </c>
      <c r="D41" s="433" t="s">
        <v>162</v>
      </c>
      <c r="E41" s="434">
        <v>80</v>
      </c>
      <c r="F41" s="435"/>
      <c r="G41" s="436">
        <f t="shared" si="0"/>
        <v>0</v>
      </c>
    </row>
    <row r="42" spans="1:7" x14ac:dyDescent="0.2">
      <c r="A42" s="432">
        <v>34</v>
      </c>
      <c r="B42" s="427" t="s">
        <v>163</v>
      </c>
      <c r="C42" s="259" t="s">
        <v>164</v>
      </c>
      <c r="D42" s="433" t="s">
        <v>46</v>
      </c>
      <c r="E42" s="434">
        <v>300</v>
      </c>
      <c r="F42" s="435"/>
      <c r="G42" s="436">
        <f t="shared" si="0"/>
        <v>0</v>
      </c>
    </row>
    <row r="43" spans="1:7" x14ac:dyDescent="0.2">
      <c r="A43" s="432">
        <v>35</v>
      </c>
      <c r="B43" s="427" t="s">
        <v>165</v>
      </c>
      <c r="C43" s="259" t="s">
        <v>166</v>
      </c>
      <c r="D43" s="433" t="s">
        <v>167</v>
      </c>
      <c r="E43" s="434">
        <v>2</v>
      </c>
      <c r="F43" s="435"/>
      <c r="G43" s="436">
        <f t="shared" si="0"/>
        <v>0</v>
      </c>
    </row>
    <row r="44" spans="1:7" x14ac:dyDescent="0.2">
      <c r="A44" s="432">
        <v>36</v>
      </c>
      <c r="B44" s="427" t="s">
        <v>168</v>
      </c>
      <c r="C44" s="259" t="s">
        <v>169</v>
      </c>
      <c r="D44" s="433" t="s">
        <v>49</v>
      </c>
      <c r="E44" s="434">
        <v>4418.3714250000003</v>
      </c>
      <c r="F44" s="435"/>
      <c r="G44" s="436">
        <f t="shared" si="0"/>
        <v>0</v>
      </c>
    </row>
    <row r="45" spans="1:7" x14ac:dyDescent="0.2">
      <c r="A45" s="432">
        <v>37</v>
      </c>
      <c r="B45" s="427" t="s">
        <v>170</v>
      </c>
      <c r="C45" s="259" t="s">
        <v>171</v>
      </c>
      <c r="D45" s="433" t="s">
        <v>133</v>
      </c>
      <c r="E45" s="434">
        <v>4</v>
      </c>
      <c r="F45" s="435"/>
      <c r="G45" s="436">
        <f t="shared" si="0"/>
        <v>0</v>
      </c>
    </row>
    <row r="46" spans="1:7" x14ac:dyDescent="0.2">
      <c r="A46" s="432">
        <v>38</v>
      </c>
      <c r="B46" s="427" t="s">
        <v>172</v>
      </c>
      <c r="C46" s="259" t="s">
        <v>173</v>
      </c>
      <c r="D46" s="433" t="s">
        <v>133</v>
      </c>
      <c r="E46" s="434">
        <v>1</v>
      </c>
      <c r="F46" s="435"/>
      <c r="G46" s="436">
        <f t="shared" si="0"/>
        <v>0</v>
      </c>
    </row>
    <row r="47" spans="1:7" x14ac:dyDescent="0.2">
      <c r="A47" s="432">
        <v>39</v>
      </c>
      <c r="B47" s="427" t="s">
        <v>174</v>
      </c>
      <c r="C47" s="259" t="s">
        <v>175</v>
      </c>
      <c r="D47" s="433" t="s">
        <v>133</v>
      </c>
      <c r="E47" s="434">
        <v>1</v>
      </c>
      <c r="F47" s="435"/>
      <c r="G47" s="436">
        <f t="shared" si="0"/>
        <v>0</v>
      </c>
    </row>
    <row r="48" spans="1:7" ht="18" x14ac:dyDescent="0.25">
      <c r="A48" s="432">
        <v>40</v>
      </c>
      <c r="B48" s="427" t="s">
        <v>176</v>
      </c>
      <c r="C48" s="259" t="s">
        <v>177</v>
      </c>
      <c r="D48" s="437" t="s">
        <v>133</v>
      </c>
      <c r="E48" s="434">
        <v>1</v>
      </c>
      <c r="F48" s="435"/>
      <c r="G48" s="436">
        <f t="shared" si="0"/>
        <v>0</v>
      </c>
    </row>
    <row r="49" spans="1:7" x14ac:dyDescent="0.2">
      <c r="A49" s="432">
        <v>41</v>
      </c>
      <c r="B49" s="427" t="s">
        <v>178</v>
      </c>
      <c r="C49" s="259" t="s">
        <v>179</v>
      </c>
      <c r="D49" s="433" t="s">
        <v>133</v>
      </c>
      <c r="E49" s="434">
        <v>2</v>
      </c>
      <c r="F49" s="435"/>
      <c r="G49" s="436">
        <f t="shared" si="0"/>
        <v>0</v>
      </c>
    </row>
    <row r="50" spans="1:7" x14ac:dyDescent="0.2">
      <c r="A50" s="432">
        <v>42</v>
      </c>
      <c r="B50" s="427" t="s">
        <v>180</v>
      </c>
      <c r="C50" s="259" t="s">
        <v>181</v>
      </c>
      <c r="D50" s="433" t="s">
        <v>133</v>
      </c>
      <c r="E50" s="434">
        <v>2</v>
      </c>
      <c r="F50" s="435"/>
      <c r="G50" s="436">
        <f t="shared" si="0"/>
        <v>0</v>
      </c>
    </row>
    <row r="51" spans="1:7" x14ac:dyDescent="0.2">
      <c r="A51" s="432">
        <v>43</v>
      </c>
      <c r="B51" s="427">
        <v>711</v>
      </c>
      <c r="C51" s="259" t="s">
        <v>182</v>
      </c>
      <c r="D51" s="433" t="s">
        <v>133</v>
      </c>
      <c r="E51" s="434">
        <v>2</v>
      </c>
      <c r="F51" s="435"/>
      <c r="G51" s="436">
        <f t="shared" si="0"/>
        <v>0</v>
      </c>
    </row>
    <row r="52" spans="1:7" x14ac:dyDescent="0.2">
      <c r="A52" s="432">
        <v>44</v>
      </c>
      <c r="B52" s="427" t="s">
        <v>183</v>
      </c>
      <c r="C52" s="259" t="s">
        <v>184</v>
      </c>
      <c r="D52" s="433" t="s">
        <v>133</v>
      </c>
      <c r="E52" s="434">
        <v>10</v>
      </c>
      <c r="F52" s="435"/>
      <c r="G52" s="436">
        <f t="shared" si="0"/>
        <v>0</v>
      </c>
    </row>
    <row r="53" spans="1:7" x14ac:dyDescent="0.2">
      <c r="A53" s="432">
        <v>45</v>
      </c>
      <c r="B53" s="427" t="s">
        <v>185</v>
      </c>
      <c r="C53" s="259" t="s">
        <v>186</v>
      </c>
      <c r="D53" s="433" t="s">
        <v>133</v>
      </c>
      <c r="E53" s="434">
        <v>2</v>
      </c>
      <c r="F53" s="435"/>
      <c r="G53" s="436">
        <f t="shared" si="0"/>
        <v>0</v>
      </c>
    </row>
    <row r="54" spans="1:7" x14ac:dyDescent="0.2">
      <c r="A54" s="432">
        <v>46</v>
      </c>
      <c r="B54" s="427">
        <v>710</v>
      </c>
      <c r="C54" s="259" t="s">
        <v>187</v>
      </c>
      <c r="D54" s="433" t="s">
        <v>85</v>
      </c>
      <c r="E54" s="434">
        <v>300</v>
      </c>
      <c r="F54" s="435"/>
      <c r="G54" s="436">
        <f t="shared" si="0"/>
        <v>0</v>
      </c>
    </row>
    <row r="55" spans="1:7" x14ac:dyDescent="0.2">
      <c r="A55" s="432">
        <v>47</v>
      </c>
      <c r="B55" s="427" t="s">
        <v>188</v>
      </c>
      <c r="C55" s="259" t="s">
        <v>189</v>
      </c>
      <c r="D55" s="433" t="s">
        <v>133</v>
      </c>
      <c r="E55" s="434">
        <v>40</v>
      </c>
      <c r="F55" s="435"/>
      <c r="G55" s="436">
        <f t="shared" si="0"/>
        <v>0</v>
      </c>
    </row>
    <row r="56" spans="1:7" x14ac:dyDescent="0.2">
      <c r="A56" s="432">
        <v>48</v>
      </c>
      <c r="B56" s="427" t="s">
        <v>190</v>
      </c>
      <c r="C56" s="259" t="s">
        <v>191</v>
      </c>
      <c r="D56" s="433" t="s">
        <v>133</v>
      </c>
      <c r="E56" s="434">
        <v>1</v>
      </c>
      <c r="F56" s="435"/>
      <c r="G56" s="436">
        <f t="shared" si="0"/>
        <v>0</v>
      </c>
    </row>
    <row r="57" spans="1:7" x14ac:dyDescent="0.2">
      <c r="A57" s="432">
        <v>49</v>
      </c>
      <c r="B57" s="427" t="s">
        <v>192</v>
      </c>
      <c r="C57" s="259" t="s">
        <v>193</v>
      </c>
      <c r="D57" s="433" t="s">
        <v>133</v>
      </c>
      <c r="E57" s="434">
        <v>1</v>
      </c>
      <c r="F57" s="435"/>
      <c r="G57" s="436">
        <f t="shared" si="0"/>
        <v>0</v>
      </c>
    </row>
    <row r="58" spans="1:7" x14ac:dyDescent="0.2">
      <c r="A58" s="432">
        <v>50</v>
      </c>
      <c r="B58" s="427" t="s">
        <v>194</v>
      </c>
      <c r="C58" s="259" t="s">
        <v>195</v>
      </c>
      <c r="D58" s="433" t="s">
        <v>46</v>
      </c>
      <c r="E58" s="434">
        <v>2733.4349999999999</v>
      </c>
      <c r="F58" s="435"/>
      <c r="G58" s="436">
        <f t="shared" si="0"/>
        <v>0</v>
      </c>
    </row>
    <row r="59" spans="1:7" x14ac:dyDescent="0.2">
      <c r="A59" s="432">
        <v>51</v>
      </c>
      <c r="B59" s="427" t="s">
        <v>196</v>
      </c>
      <c r="C59" s="259" t="s">
        <v>197</v>
      </c>
      <c r="D59" s="433" t="s">
        <v>49</v>
      </c>
      <c r="E59" s="434">
        <v>1</v>
      </c>
      <c r="F59" s="435"/>
      <c r="G59" s="436">
        <f t="shared" si="0"/>
        <v>0</v>
      </c>
    </row>
    <row r="60" spans="1:7" x14ac:dyDescent="0.2">
      <c r="A60" s="432">
        <v>52</v>
      </c>
      <c r="B60" s="427" t="s">
        <v>198</v>
      </c>
      <c r="C60" s="259" t="s">
        <v>199</v>
      </c>
      <c r="D60" s="433" t="s">
        <v>200</v>
      </c>
      <c r="E60" s="434">
        <v>2</v>
      </c>
      <c r="F60" s="435"/>
      <c r="G60" s="436">
        <f t="shared" si="0"/>
        <v>0</v>
      </c>
    </row>
    <row r="61" spans="1:7" ht="15" thickBot="1" x14ac:dyDescent="0.25">
      <c r="A61" s="438">
        <v>53</v>
      </c>
      <c r="B61" s="439"/>
      <c r="C61" s="440" t="s">
        <v>201</v>
      </c>
      <c r="D61" s="441" t="s">
        <v>202</v>
      </c>
      <c r="E61" s="442">
        <v>1</v>
      </c>
      <c r="F61" s="443"/>
      <c r="G61" s="444">
        <f t="shared" si="0"/>
        <v>0</v>
      </c>
    </row>
    <row r="62" spans="1:7" ht="15" x14ac:dyDescent="0.25">
      <c r="A62" s="493" t="s">
        <v>203</v>
      </c>
      <c r="B62" s="494"/>
      <c r="C62" s="494"/>
      <c r="D62" s="494"/>
      <c r="E62" s="494"/>
      <c r="F62" s="495"/>
      <c r="G62" s="445">
        <f>SUM(G9:G61)</f>
        <v>0</v>
      </c>
    </row>
    <row r="63" spans="1:7" x14ac:dyDescent="0.2">
      <c r="B63" s="446"/>
      <c r="C63" s="447"/>
      <c r="D63" s="448"/>
      <c r="E63" s="449"/>
      <c r="F63" s="450"/>
      <c r="G63" s="449"/>
    </row>
    <row r="91" ht="30" customHeight="1" x14ac:dyDescent="0.2"/>
    <row r="92" ht="30" customHeight="1" x14ac:dyDescent="0.2"/>
    <row r="93" ht="30" customHeight="1" x14ac:dyDescent="0.2"/>
    <row r="94" ht="30" customHeight="1" x14ac:dyDescent="0.2"/>
    <row r="95" ht="30" customHeight="1" x14ac:dyDescent="0.2"/>
    <row r="96" ht="30" customHeight="1" x14ac:dyDescent="0.2"/>
    <row r="102" spans="2:7" ht="15" thickBot="1" x14ac:dyDescent="0.25">
      <c r="C102" s="453"/>
      <c r="D102" s="454"/>
      <c r="E102" s="455"/>
      <c r="F102" s="456"/>
    </row>
    <row r="103" spans="2:7" ht="35.25" thickBot="1" x14ac:dyDescent="0.25">
      <c r="B103" s="496"/>
      <c r="C103" s="497"/>
      <c r="D103" s="497"/>
      <c r="E103" s="497"/>
      <c r="F103" s="497"/>
      <c r="G103" s="498"/>
    </row>
    <row r="104" spans="2:7" ht="35.25" thickBot="1" x14ac:dyDescent="0.25">
      <c r="B104" s="496"/>
      <c r="C104" s="497"/>
      <c r="D104" s="497"/>
      <c r="E104" s="497"/>
      <c r="F104" s="497"/>
      <c r="G104" s="498"/>
    </row>
    <row r="136" spans="4:6" x14ac:dyDescent="0.2">
      <c r="D136" s="371" t="s">
        <v>204</v>
      </c>
      <c r="F136" s="452">
        <f>415479.47+120000</f>
        <v>535479.47</v>
      </c>
    </row>
  </sheetData>
  <mergeCells count="4">
    <mergeCell ref="A62:F62"/>
    <mergeCell ref="B103:G103"/>
    <mergeCell ref="B104:G104"/>
    <mergeCell ref="C1:G1"/>
  </mergeCells>
  <printOptions horizontalCentered="1"/>
  <pageMargins left="0" right="0" top="0.39370078740157483" bottom="0" header="0" footer="0"/>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0:B10"/>
  <sheetViews>
    <sheetView workbookViewId="0">
      <selection activeCell="B10" sqref="B10"/>
    </sheetView>
  </sheetViews>
  <sheetFormatPr baseColWidth="10" defaultColWidth="11.42578125" defaultRowHeight="14.25" x14ac:dyDescent="0.2"/>
  <cols>
    <col min="1" max="1" width="5.42578125" style="6" customWidth="1"/>
    <col min="2" max="16384" width="11.42578125" style="6"/>
  </cols>
  <sheetData>
    <row r="10" spans="1:2" ht="15" x14ac:dyDescent="0.25">
      <c r="A10" s="6" t="s">
        <v>205</v>
      </c>
      <c r="B10" s="125">
        <f>+'PC 4'!G52</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tint="0.39997558519241921"/>
  </sheetPr>
  <dimension ref="A1:N71"/>
  <sheetViews>
    <sheetView showGridLines="0" zoomScale="70" zoomScaleNormal="70" zoomScaleSheetLayoutView="75" workbookViewId="0">
      <selection activeCell="F21" sqref="F21"/>
    </sheetView>
  </sheetViews>
  <sheetFormatPr baseColWidth="10" defaultColWidth="11.42578125" defaultRowHeight="12.75" x14ac:dyDescent="0.2"/>
  <cols>
    <col min="1" max="1" width="5" style="22" bestFit="1" customWidth="1"/>
    <col min="2" max="2" width="20.7109375" style="22" customWidth="1"/>
    <col min="3" max="3" width="62.28515625" style="22" customWidth="1"/>
    <col min="4" max="4" width="14.28515625" style="22" customWidth="1"/>
    <col min="5" max="5" width="17.42578125" style="22" customWidth="1"/>
    <col min="6" max="6" width="14.140625" style="22" customWidth="1"/>
    <col min="7" max="7" width="18.85546875" style="22" customWidth="1"/>
    <col min="8" max="8" width="21.7109375" style="22" customWidth="1"/>
    <col min="9" max="9" width="22.140625" style="22" customWidth="1"/>
    <col min="10" max="10" width="21.85546875" style="22" customWidth="1"/>
    <col min="11" max="16384" width="11.42578125" style="22"/>
  </cols>
  <sheetData>
    <row r="1" spans="1:14" ht="20.25" customHeight="1" x14ac:dyDescent="0.2">
      <c r="B1" s="18" t="s">
        <v>3</v>
      </c>
      <c r="C1" s="502" t="s">
        <v>4</v>
      </c>
      <c r="D1" s="502"/>
      <c r="E1" s="502"/>
      <c r="F1" s="502"/>
      <c r="G1" s="502"/>
      <c r="H1" s="17"/>
      <c r="I1" s="17"/>
    </row>
    <row r="2" spans="1:14" ht="20.25" customHeight="1" x14ac:dyDescent="0.2">
      <c r="B2" s="18" t="s">
        <v>5</v>
      </c>
      <c r="C2" s="163" t="s">
        <v>206</v>
      </c>
      <c r="D2" s="19"/>
      <c r="E2" s="19"/>
      <c r="F2" s="19"/>
      <c r="G2" s="19"/>
      <c r="H2" s="17"/>
      <c r="I2" s="17"/>
    </row>
    <row r="3" spans="1:14" ht="20.25" customHeight="1" x14ac:dyDescent="0.2">
      <c r="B3" s="18" t="s">
        <v>7</v>
      </c>
      <c r="C3" s="20" t="s">
        <v>94</v>
      </c>
      <c r="D3" s="19"/>
      <c r="E3" s="19"/>
      <c r="F3" s="19"/>
      <c r="G3" s="19"/>
      <c r="H3" s="17"/>
      <c r="I3" s="17"/>
    </row>
    <row r="4" spans="1:14" ht="20.25" customHeight="1" x14ac:dyDescent="0.2">
      <c r="B4" s="18" t="s">
        <v>9</v>
      </c>
      <c r="C4" s="401" t="s">
        <v>207</v>
      </c>
      <c r="D4" s="19"/>
      <c r="E4" s="19"/>
      <c r="F4" s="19"/>
      <c r="G4" s="19"/>
      <c r="H4" s="17"/>
      <c r="I4" s="17"/>
    </row>
    <row r="5" spans="1:14" ht="20.25" customHeight="1" x14ac:dyDescent="0.2">
      <c r="B5" s="18" t="s">
        <v>11</v>
      </c>
      <c r="C5" s="21" t="s">
        <v>12</v>
      </c>
      <c r="D5" s="9"/>
      <c r="E5" s="9"/>
      <c r="F5" s="9"/>
      <c r="G5" s="16"/>
      <c r="H5" s="17"/>
      <c r="I5" s="17"/>
    </row>
    <row r="6" spans="1:14" ht="20.25" customHeight="1" x14ac:dyDescent="0.2">
      <c r="B6" s="17"/>
      <c r="C6" s="17"/>
      <c r="D6" s="17"/>
      <c r="E6" s="17"/>
      <c r="F6" s="17"/>
      <c r="G6" s="17"/>
      <c r="H6" s="17"/>
      <c r="I6" s="17"/>
      <c r="K6" s="23"/>
      <c r="L6" s="23"/>
      <c r="M6" s="23"/>
      <c r="N6" s="23"/>
    </row>
    <row r="7" spans="1:14" ht="26.25" hidden="1" thickBot="1" x14ac:dyDescent="0.25">
      <c r="B7" s="24" t="s">
        <v>13</v>
      </c>
      <c r="C7" s="25"/>
      <c r="D7" s="26" t="s">
        <v>14</v>
      </c>
      <c r="E7" s="27" t="s">
        <v>15</v>
      </c>
      <c r="F7" s="28"/>
      <c r="G7" s="29"/>
      <c r="H7" s="17"/>
      <c r="I7" s="17"/>
      <c r="K7" s="23"/>
      <c r="L7" s="23"/>
      <c r="M7" s="23"/>
      <c r="N7" s="23"/>
    </row>
    <row r="8" spans="1:14" ht="409.5" hidden="1" customHeight="1" x14ac:dyDescent="0.2">
      <c r="B8" s="30" t="s">
        <v>18</v>
      </c>
      <c r="C8" s="31"/>
      <c r="D8" s="32" t="s">
        <v>19</v>
      </c>
      <c r="E8" s="504" t="s">
        <v>20</v>
      </c>
      <c r="F8" s="505"/>
      <c r="G8" s="506"/>
      <c r="H8" s="17"/>
      <c r="I8" s="17"/>
      <c r="K8" s="23"/>
      <c r="L8" s="23"/>
      <c r="M8" s="23"/>
      <c r="N8" s="23"/>
    </row>
    <row r="9" spans="1:14" ht="27" hidden="1" customHeight="1" x14ac:dyDescent="0.2">
      <c r="B9" s="34"/>
      <c r="C9" s="33"/>
      <c r="D9" s="33"/>
      <c r="E9" s="33"/>
      <c r="F9" s="33"/>
      <c r="G9" s="33"/>
      <c r="H9" s="17"/>
      <c r="I9" s="17"/>
      <c r="K9" s="23"/>
      <c r="L9" s="23"/>
      <c r="M9" s="23"/>
      <c r="N9" s="23"/>
    </row>
    <row r="10" spans="1:14" ht="27" customHeight="1" x14ac:dyDescent="0.2">
      <c r="A10" s="324" t="s">
        <v>23</v>
      </c>
      <c r="B10" s="353" t="s">
        <v>24</v>
      </c>
      <c r="C10" s="330" t="s">
        <v>25</v>
      </c>
      <c r="D10" s="330" t="s">
        <v>26</v>
      </c>
      <c r="E10" s="330" t="s">
        <v>27</v>
      </c>
      <c r="F10" s="323" t="s">
        <v>208</v>
      </c>
      <c r="G10" s="323" t="s">
        <v>29</v>
      </c>
      <c r="H10" s="17"/>
      <c r="I10" s="17"/>
      <c r="K10" s="23"/>
      <c r="L10" s="23"/>
      <c r="M10" s="23"/>
      <c r="N10" s="23"/>
    </row>
    <row r="11" spans="1:14" ht="15" customHeight="1" x14ac:dyDescent="0.2">
      <c r="A11" s="77">
        <v>1</v>
      </c>
      <c r="B11" s="216"/>
      <c r="C11" s="206" t="s">
        <v>209</v>
      </c>
      <c r="D11" s="206"/>
      <c r="E11" s="206"/>
      <c r="F11" s="206"/>
      <c r="G11" s="207"/>
      <c r="H11" s="17"/>
      <c r="I11" s="17"/>
      <c r="K11" s="23"/>
      <c r="L11" s="23"/>
      <c r="M11" s="23"/>
      <c r="N11" s="23"/>
    </row>
    <row r="12" spans="1:14" ht="14.25" x14ac:dyDescent="0.2">
      <c r="A12" s="77">
        <v>2</v>
      </c>
      <c r="B12" s="217" t="s">
        <v>31</v>
      </c>
      <c r="C12" s="168" t="s">
        <v>32</v>
      </c>
      <c r="D12" s="165" t="s">
        <v>33</v>
      </c>
      <c r="E12" s="331">
        <v>10000</v>
      </c>
      <c r="F12" s="331"/>
      <c r="G12" s="331">
        <f>+IF(E12="","",E12*F12)</f>
        <v>0</v>
      </c>
      <c r="H12" s="17"/>
      <c r="I12" s="17"/>
      <c r="K12" s="23"/>
      <c r="L12" s="23"/>
      <c r="M12" s="23"/>
      <c r="N12" s="23"/>
    </row>
    <row r="13" spans="1:14" ht="14.25" x14ac:dyDescent="0.2">
      <c r="A13" s="77">
        <v>3</v>
      </c>
      <c r="B13" s="217" t="s">
        <v>34</v>
      </c>
      <c r="C13" s="168" t="s">
        <v>35</v>
      </c>
      <c r="D13" s="165" t="s">
        <v>36</v>
      </c>
      <c r="E13" s="332">
        <f>10*E12</f>
        <v>100000</v>
      </c>
      <c r="F13" s="331"/>
      <c r="G13" s="333">
        <f>+IF(E13="","",E13*F13)</f>
        <v>0</v>
      </c>
      <c r="H13" s="17"/>
      <c r="I13" s="17"/>
    </row>
    <row r="14" spans="1:14" ht="14.25" x14ac:dyDescent="0.2">
      <c r="A14" s="77">
        <v>4</v>
      </c>
      <c r="B14" s="217" t="s">
        <v>37</v>
      </c>
      <c r="C14" s="168" t="s">
        <v>38</v>
      </c>
      <c r="D14" s="165" t="s">
        <v>33</v>
      </c>
      <c r="E14" s="331">
        <v>117.63</v>
      </c>
      <c r="F14" s="331"/>
      <c r="G14" s="331">
        <f>+IF(E14="","",E14*F14)</f>
        <v>0</v>
      </c>
      <c r="H14" s="17"/>
      <c r="I14" s="17"/>
      <c r="K14" s="35"/>
      <c r="L14" s="35"/>
      <c r="M14" s="35"/>
      <c r="N14" s="23"/>
    </row>
    <row r="15" spans="1:14" ht="28.5" x14ac:dyDescent="0.2">
      <c r="A15" s="77">
        <v>5</v>
      </c>
      <c r="B15" s="218" t="s">
        <v>39</v>
      </c>
      <c r="C15" s="172" t="s">
        <v>40</v>
      </c>
      <c r="D15" s="165" t="s">
        <v>33</v>
      </c>
      <c r="E15" s="331">
        <v>45.51</v>
      </c>
      <c r="F15" s="331"/>
      <c r="G15" s="331">
        <f>+IF(E15="","",E15*F15)</f>
        <v>0</v>
      </c>
      <c r="H15" s="17"/>
      <c r="I15" s="17"/>
      <c r="K15" s="23"/>
      <c r="L15" s="23"/>
      <c r="M15" s="23"/>
      <c r="N15" s="23"/>
    </row>
    <row r="16" spans="1:14" ht="14.25" x14ac:dyDescent="0.2">
      <c r="A16" s="77">
        <v>6</v>
      </c>
      <c r="B16" s="218" t="s">
        <v>60</v>
      </c>
      <c r="C16" s="179" t="s">
        <v>61</v>
      </c>
      <c r="D16" s="334" t="s">
        <v>62</v>
      </c>
      <c r="E16" s="335">
        <v>1</v>
      </c>
      <c r="F16" s="331"/>
      <c r="G16" s="331">
        <f>+E16*F16</f>
        <v>0</v>
      </c>
      <c r="H16" s="17"/>
      <c r="I16" s="17"/>
      <c r="K16" s="23"/>
      <c r="L16" s="23"/>
      <c r="M16" s="23"/>
      <c r="N16" s="23"/>
    </row>
    <row r="17" spans="1:14" ht="14.25" x14ac:dyDescent="0.2">
      <c r="A17" s="77">
        <v>7</v>
      </c>
      <c r="B17" s="218"/>
      <c r="C17" s="336" t="s">
        <v>81</v>
      </c>
      <c r="D17" s="337" t="s">
        <v>46</v>
      </c>
      <c r="E17" s="338">
        <v>800</v>
      </c>
      <c r="F17" s="338"/>
      <c r="G17" s="339">
        <f>+IF(E17="","",E17*F17)</f>
        <v>0</v>
      </c>
      <c r="H17" s="17"/>
      <c r="I17" s="17"/>
      <c r="K17" s="23"/>
      <c r="L17" s="23"/>
      <c r="M17" s="23"/>
      <c r="N17" s="23"/>
    </row>
    <row r="18" spans="1:14" ht="14.25" x14ac:dyDescent="0.2">
      <c r="A18" s="77">
        <v>8</v>
      </c>
      <c r="B18" s="12"/>
      <c r="C18" s="340"/>
      <c r="D18" s="341"/>
      <c r="E18" s="341"/>
      <c r="F18" s="341"/>
      <c r="G18" s="342">
        <f>SUM(G12:G16)</f>
        <v>0</v>
      </c>
      <c r="H18" s="17"/>
      <c r="I18" s="17"/>
      <c r="K18" s="23"/>
      <c r="L18" s="23"/>
      <c r="M18" s="23"/>
      <c r="N18" s="23"/>
    </row>
    <row r="19" spans="1:14" ht="12.75" customHeight="1" x14ac:dyDescent="0.2">
      <c r="A19" s="77">
        <v>9</v>
      </c>
      <c r="B19" s="219"/>
      <c r="C19" s="173" t="s">
        <v>210</v>
      </c>
      <c r="D19" s="173"/>
      <c r="E19" s="173"/>
      <c r="F19" s="173"/>
      <c r="G19" s="173"/>
      <c r="H19" s="17"/>
      <c r="I19" s="17"/>
      <c r="K19" s="35"/>
      <c r="L19" s="35"/>
      <c r="M19" s="35"/>
      <c r="N19" s="23"/>
    </row>
    <row r="20" spans="1:14" ht="14.25" x14ac:dyDescent="0.2">
      <c r="A20" s="77">
        <v>10</v>
      </c>
      <c r="B20" s="217" t="s">
        <v>42</v>
      </c>
      <c r="C20" s="168" t="s">
        <v>43</v>
      </c>
      <c r="D20" s="165" t="s">
        <v>33</v>
      </c>
      <c r="E20" s="193">
        <v>100</v>
      </c>
      <c r="F20" s="260"/>
      <c r="G20" s="343">
        <f>+IF(E20="","",E20*F20)</f>
        <v>0</v>
      </c>
      <c r="H20" s="17"/>
      <c r="I20" s="17"/>
      <c r="K20" s="23"/>
      <c r="L20" s="23"/>
      <c r="M20" s="23"/>
      <c r="N20" s="23"/>
    </row>
    <row r="21" spans="1:14" s="39" customFormat="1" ht="14.25" x14ac:dyDescent="0.2">
      <c r="A21" s="77">
        <v>11</v>
      </c>
      <c r="B21" s="217" t="s">
        <v>34</v>
      </c>
      <c r="C21" s="168" t="s">
        <v>35</v>
      </c>
      <c r="D21" s="165" t="s">
        <v>36</v>
      </c>
      <c r="E21" s="193">
        <f>10*E20</f>
        <v>1000</v>
      </c>
      <c r="F21" s="260"/>
      <c r="G21" s="343">
        <f>+IF(E21="","",E21*F21)</f>
        <v>0</v>
      </c>
      <c r="H21" s="17"/>
      <c r="I21" s="17"/>
      <c r="J21" s="22"/>
      <c r="K21" s="38"/>
      <c r="L21" s="38"/>
      <c r="M21" s="38"/>
      <c r="N21" s="38"/>
    </row>
    <row r="22" spans="1:14" ht="14.25" x14ac:dyDescent="0.2">
      <c r="A22" s="77">
        <v>12</v>
      </c>
      <c r="B22" s="217" t="s">
        <v>44</v>
      </c>
      <c r="C22" s="168" t="s">
        <v>45</v>
      </c>
      <c r="D22" s="165" t="s">
        <v>46</v>
      </c>
      <c r="E22" s="193">
        <v>400</v>
      </c>
      <c r="F22" s="260"/>
      <c r="G22" s="343">
        <f>+IF(E22="","",E22*F22)</f>
        <v>0</v>
      </c>
      <c r="H22" s="17"/>
      <c r="I22" s="17"/>
      <c r="K22" s="23"/>
      <c r="L22" s="23"/>
      <c r="M22" s="23"/>
      <c r="N22" s="23"/>
    </row>
    <row r="23" spans="1:14" ht="14.25" x14ac:dyDescent="0.2">
      <c r="A23" s="77">
        <v>13</v>
      </c>
      <c r="B23" s="217" t="s">
        <v>47</v>
      </c>
      <c r="C23" s="168" t="s">
        <v>48</v>
      </c>
      <c r="D23" s="165" t="s">
        <v>49</v>
      </c>
      <c r="E23" s="260">
        <v>100</v>
      </c>
      <c r="F23" s="260"/>
      <c r="G23" s="344">
        <f>+IF(E23="","",E23*F23)</f>
        <v>0</v>
      </c>
      <c r="H23" s="17"/>
      <c r="I23" s="17"/>
    </row>
    <row r="24" spans="1:14" ht="14.25" x14ac:dyDescent="0.2">
      <c r="A24" s="77">
        <v>14</v>
      </c>
      <c r="B24" s="217" t="s">
        <v>50</v>
      </c>
      <c r="C24" s="168" t="s">
        <v>51</v>
      </c>
      <c r="D24" s="165" t="s">
        <v>52</v>
      </c>
      <c r="E24" s="193">
        <v>100</v>
      </c>
      <c r="F24" s="260"/>
      <c r="G24" s="343">
        <f>+IF(E24="","",E24*F24)</f>
        <v>0</v>
      </c>
      <c r="H24" s="17"/>
      <c r="I24" s="17"/>
    </row>
    <row r="25" spans="1:14" ht="14.25" x14ac:dyDescent="0.2">
      <c r="A25" s="77">
        <v>15</v>
      </c>
      <c r="B25" s="12"/>
      <c r="C25" s="340"/>
      <c r="D25" s="341"/>
      <c r="E25" s="341"/>
      <c r="F25" s="341"/>
      <c r="G25" s="345">
        <f>SUM(G20:G24)</f>
        <v>0</v>
      </c>
      <c r="H25" s="17"/>
      <c r="I25" s="17"/>
    </row>
    <row r="26" spans="1:14" ht="20.100000000000001" customHeight="1" x14ac:dyDescent="0.2">
      <c r="A26" s="77">
        <v>16</v>
      </c>
      <c r="B26" s="216"/>
      <c r="C26" s="501" t="s">
        <v>211</v>
      </c>
      <c r="D26" s="503"/>
      <c r="E26" s="503"/>
      <c r="F26" s="503"/>
      <c r="G26" s="503"/>
      <c r="H26" s="17"/>
      <c r="I26" s="17"/>
    </row>
    <row r="27" spans="1:14" ht="14.25" x14ac:dyDescent="0.2">
      <c r="A27" s="77">
        <v>17</v>
      </c>
      <c r="B27" s="78"/>
      <c r="C27" s="168" t="s">
        <v>55</v>
      </c>
      <c r="D27" s="165" t="s">
        <v>49</v>
      </c>
      <c r="E27" s="266">
        <v>600</v>
      </c>
      <c r="F27" s="266"/>
      <c r="G27" s="346">
        <f>+IF(E27="","",E27*F27)</f>
        <v>0</v>
      </c>
      <c r="H27" s="17"/>
      <c r="I27" s="17"/>
    </row>
    <row r="28" spans="1:14" ht="14.25" x14ac:dyDescent="0.2">
      <c r="A28" s="77">
        <v>18</v>
      </c>
      <c r="B28" s="78" t="s">
        <v>42</v>
      </c>
      <c r="C28" s="168" t="s">
        <v>56</v>
      </c>
      <c r="D28" s="165" t="s">
        <v>33</v>
      </c>
      <c r="E28" s="267">
        <v>300</v>
      </c>
      <c r="F28" s="266"/>
      <c r="G28" s="347">
        <f>+IF(E28="","",E28*F28)</f>
        <v>0</v>
      </c>
      <c r="H28" s="17"/>
      <c r="I28" s="17"/>
    </row>
    <row r="29" spans="1:14" ht="14.25" x14ac:dyDescent="0.2">
      <c r="A29" s="77">
        <v>19</v>
      </c>
      <c r="B29" s="78" t="s">
        <v>34</v>
      </c>
      <c r="C29" s="168" t="s">
        <v>35</v>
      </c>
      <c r="D29" s="165" t="s">
        <v>36</v>
      </c>
      <c r="E29" s="267">
        <f>10*E28</f>
        <v>3000</v>
      </c>
      <c r="F29" s="266"/>
      <c r="G29" s="347">
        <f>+IF(E29="","",E29*F29)</f>
        <v>0</v>
      </c>
      <c r="H29" s="17"/>
      <c r="I29" s="17"/>
    </row>
    <row r="30" spans="1:14" ht="14.25" x14ac:dyDescent="0.2">
      <c r="A30" s="77">
        <v>20</v>
      </c>
      <c r="B30" s="78" t="s">
        <v>57</v>
      </c>
      <c r="C30" s="168" t="s">
        <v>58</v>
      </c>
      <c r="D30" s="165" t="s">
        <v>49</v>
      </c>
      <c r="E30" s="267">
        <v>300</v>
      </c>
      <c r="F30" s="267"/>
      <c r="G30" s="347">
        <f>+IF(E30="","",E30*F30)</f>
        <v>0</v>
      </c>
      <c r="H30" s="17"/>
      <c r="I30" s="17"/>
    </row>
    <row r="31" spans="1:14" ht="14.25" x14ac:dyDescent="0.2">
      <c r="A31" s="77">
        <v>21</v>
      </c>
      <c r="B31" s="12"/>
      <c r="C31" s="340"/>
      <c r="D31" s="341"/>
      <c r="E31" s="341"/>
      <c r="F31" s="341"/>
      <c r="G31" s="342">
        <f>SUM(G27:G30)</f>
        <v>0</v>
      </c>
      <c r="H31" s="17"/>
      <c r="I31" s="17"/>
    </row>
    <row r="32" spans="1:14" ht="12.75" customHeight="1" x14ac:dyDescent="0.2">
      <c r="A32" s="77">
        <v>22</v>
      </c>
      <c r="B32" s="216"/>
      <c r="C32" s="500" t="s">
        <v>212</v>
      </c>
      <c r="D32" s="500"/>
      <c r="E32" s="500"/>
      <c r="F32" s="500"/>
      <c r="G32" s="501"/>
      <c r="H32" s="17"/>
      <c r="I32" s="17"/>
    </row>
    <row r="33" spans="1:9" ht="14.25" x14ac:dyDescent="0.2">
      <c r="A33" s="77">
        <v>23</v>
      </c>
      <c r="B33" s="217" t="s">
        <v>83</v>
      </c>
      <c r="C33" s="168" t="s">
        <v>84</v>
      </c>
      <c r="D33" s="165" t="s">
        <v>85</v>
      </c>
      <c r="E33" s="266">
        <v>30</v>
      </c>
      <c r="F33" s="266"/>
      <c r="G33" s="346">
        <f>+IF(E33="","",E33*F33)</f>
        <v>0</v>
      </c>
      <c r="H33" s="17"/>
      <c r="I33" s="17"/>
    </row>
    <row r="34" spans="1:9" ht="14.25" x14ac:dyDescent="0.2">
      <c r="A34" s="77">
        <v>24</v>
      </c>
      <c r="B34" s="217" t="s">
        <v>86</v>
      </c>
      <c r="C34" s="168" t="s">
        <v>87</v>
      </c>
      <c r="D34" s="165" t="s">
        <v>52</v>
      </c>
      <c r="E34" s="266">
        <v>30</v>
      </c>
      <c r="F34" s="266"/>
      <c r="G34" s="346">
        <f>+IF(E34="","",E34*F34)</f>
        <v>0</v>
      </c>
      <c r="H34" s="17"/>
      <c r="I34" s="17"/>
    </row>
    <row r="35" spans="1:9" ht="14.25" x14ac:dyDescent="0.2">
      <c r="A35" s="77">
        <v>25</v>
      </c>
      <c r="B35" s="220"/>
      <c r="C35" s="253"/>
      <c r="D35" s="348"/>
      <c r="E35" s="349"/>
      <c r="F35" s="348"/>
      <c r="G35" s="350">
        <f>SUM(G33:G34)</f>
        <v>0</v>
      </c>
      <c r="H35" s="17"/>
      <c r="I35" s="17"/>
    </row>
    <row r="36" spans="1:9" ht="12.75" customHeight="1" x14ac:dyDescent="0.2">
      <c r="A36" s="77">
        <v>26</v>
      </c>
      <c r="B36" s="216"/>
      <c r="C36" s="351" t="s">
        <v>59</v>
      </c>
      <c r="D36" s="351"/>
      <c r="E36" s="351"/>
      <c r="F36" s="351"/>
      <c r="G36" s="352"/>
      <c r="H36" s="17"/>
      <c r="I36" s="17"/>
    </row>
    <row r="37" spans="1:9" ht="14.25" x14ac:dyDescent="0.2">
      <c r="A37" s="77">
        <v>27</v>
      </c>
      <c r="B37" s="218" t="s">
        <v>63</v>
      </c>
      <c r="C37" s="179" t="s">
        <v>64</v>
      </c>
      <c r="D37" s="171" t="s">
        <v>33</v>
      </c>
      <c r="E37" s="335">
        <v>240</v>
      </c>
      <c r="F37" s="193"/>
      <c r="G37" s="335">
        <f t="shared" ref="G37:G43" si="0">+IF(E37="","",E37*F37)</f>
        <v>0</v>
      </c>
      <c r="H37" s="17"/>
      <c r="I37" s="17"/>
    </row>
    <row r="38" spans="1:9" ht="14.25" x14ac:dyDescent="0.2">
      <c r="A38" s="77">
        <v>28</v>
      </c>
      <c r="B38" s="218" t="s">
        <v>31</v>
      </c>
      <c r="C38" s="179" t="s">
        <v>32</v>
      </c>
      <c r="D38" s="171" t="s">
        <v>33</v>
      </c>
      <c r="E38" s="335">
        <v>1740</v>
      </c>
      <c r="F38" s="193"/>
      <c r="G38" s="335">
        <f t="shared" si="0"/>
        <v>0</v>
      </c>
      <c r="H38" s="17"/>
      <c r="I38" s="17"/>
    </row>
    <row r="39" spans="1:9" ht="14.25" x14ac:dyDescent="0.2">
      <c r="A39" s="77">
        <v>29</v>
      </c>
      <c r="B39" s="217" t="s">
        <v>34</v>
      </c>
      <c r="C39" s="168" t="s">
        <v>35</v>
      </c>
      <c r="D39" s="165" t="s">
        <v>36</v>
      </c>
      <c r="E39" s="333">
        <f>10*E38</f>
        <v>17400</v>
      </c>
      <c r="F39" s="266"/>
      <c r="G39" s="333">
        <f t="shared" si="0"/>
        <v>0</v>
      </c>
      <c r="H39" s="17"/>
      <c r="I39" s="17"/>
    </row>
    <row r="40" spans="1:9" ht="14.25" x14ac:dyDescent="0.2">
      <c r="A40" s="77">
        <v>30</v>
      </c>
      <c r="B40" s="218" t="s">
        <v>57</v>
      </c>
      <c r="C40" s="184" t="s">
        <v>58</v>
      </c>
      <c r="D40" s="182" t="s">
        <v>49</v>
      </c>
      <c r="E40" s="181">
        <v>1080</v>
      </c>
      <c r="F40" s="174"/>
      <c r="G40" s="181">
        <f t="shared" si="0"/>
        <v>0</v>
      </c>
      <c r="H40" s="17"/>
      <c r="I40" s="17"/>
    </row>
    <row r="41" spans="1:9" ht="14.25" x14ac:dyDescent="0.2">
      <c r="A41" s="77">
        <v>31</v>
      </c>
      <c r="B41" s="218" t="s">
        <v>65</v>
      </c>
      <c r="C41" s="184" t="s">
        <v>75</v>
      </c>
      <c r="D41" s="182" t="s">
        <v>67</v>
      </c>
      <c r="E41" s="181">
        <f>1.6*E45</f>
        <v>1920</v>
      </c>
      <c r="F41" s="174"/>
      <c r="G41" s="181">
        <f t="shared" si="0"/>
        <v>0</v>
      </c>
      <c r="H41" s="17"/>
      <c r="I41" s="17"/>
    </row>
    <row r="42" spans="1:9" ht="14.25" x14ac:dyDescent="0.2">
      <c r="A42" s="77">
        <v>32</v>
      </c>
      <c r="B42" s="218" t="s">
        <v>68</v>
      </c>
      <c r="C42" s="184" t="s">
        <v>69</v>
      </c>
      <c r="D42" s="182" t="s">
        <v>46</v>
      </c>
      <c r="E42" s="181">
        <f>E45</f>
        <v>1200</v>
      </c>
      <c r="F42" s="174"/>
      <c r="G42" s="181">
        <f t="shared" si="0"/>
        <v>0</v>
      </c>
      <c r="H42" s="17"/>
      <c r="I42" s="17"/>
    </row>
    <row r="43" spans="1:9" ht="14.25" x14ac:dyDescent="0.2">
      <c r="A43" s="77">
        <v>33</v>
      </c>
      <c r="B43" s="218" t="s">
        <v>70</v>
      </c>
      <c r="C43" s="184" t="s">
        <v>71</v>
      </c>
      <c r="D43" s="182" t="s">
        <v>33</v>
      </c>
      <c r="E43" s="181">
        <v>300</v>
      </c>
      <c r="F43" s="174"/>
      <c r="G43" s="181">
        <f t="shared" si="0"/>
        <v>0</v>
      </c>
      <c r="H43" s="17"/>
      <c r="I43" s="17"/>
    </row>
    <row r="44" spans="1:9" ht="14.25" x14ac:dyDescent="0.2">
      <c r="A44" s="77">
        <v>34</v>
      </c>
      <c r="B44" s="218" t="s">
        <v>39</v>
      </c>
      <c r="C44" s="184" t="s">
        <v>40</v>
      </c>
      <c r="D44" s="182" t="s">
        <v>33</v>
      </c>
      <c r="E44" s="181">
        <f>160*1.3*0.15</f>
        <v>31.2</v>
      </c>
      <c r="F44" s="174"/>
      <c r="G44" s="181">
        <f>+IF(E44="","",E44*F44)</f>
        <v>0</v>
      </c>
      <c r="H44" s="17"/>
      <c r="I44" s="17"/>
    </row>
    <row r="45" spans="1:9" ht="28.5" x14ac:dyDescent="0.2">
      <c r="A45" s="77">
        <v>35</v>
      </c>
      <c r="B45" s="221" t="s">
        <v>72</v>
      </c>
      <c r="C45" s="92" t="s">
        <v>73</v>
      </c>
      <c r="D45" s="91" t="s">
        <v>46</v>
      </c>
      <c r="E45" s="186">
        <v>1200</v>
      </c>
      <c r="F45" s="187"/>
      <c r="G45" s="186">
        <f>SUM(G35:G44)</f>
        <v>0</v>
      </c>
      <c r="H45" s="17"/>
      <c r="I45" s="17"/>
    </row>
    <row r="46" spans="1:9" ht="14.25" x14ac:dyDescent="0.2">
      <c r="A46" s="77">
        <v>36</v>
      </c>
      <c r="B46" s="221" t="s">
        <v>74</v>
      </c>
      <c r="C46" s="92" t="s">
        <v>213</v>
      </c>
      <c r="D46" s="91" t="s">
        <v>76</v>
      </c>
      <c r="E46" s="187">
        <f>(E49+(E45*0.1))*(76.36-(5.1+1.5+21.72+8.5))</f>
        <v>14234.4</v>
      </c>
      <c r="F46" s="187"/>
      <c r="G46" s="186">
        <f>+IF(E46="","",E46*F46)</f>
        <v>0</v>
      </c>
      <c r="H46" s="17"/>
      <c r="I46" s="17"/>
    </row>
    <row r="47" spans="1:9" ht="14.25" x14ac:dyDescent="0.2">
      <c r="A47" s="77">
        <v>37</v>
      </c>
      <c r="B47" s="217" t="s">
        <v>44</v>
      </c>
      <c r="C47" s="79" t="s">
        <v>77</v>
      </c>
      <c r="D47" s="78" t="s">
        <v>46</v>
      </c>
      <c r="E47" s="174">
        <v>4800</v>
      </c>
      <c r="F47" s="94"/>
      <c r="G47" s="181">
        <f>+IF(E47="","",E47*F47)</f>
        <v>0</v>
      </c>
      <c r="H47" s="17"/>
      <c r="I47" s="17"/>
    </row>
    <row r="48" spans="1:9" ht="14.25" x14ac:dyDescent="0.2">
      <c r="A48" s="77">
        <v>38</v>
      </c>
      <c r="B48" s="217"/>
      <c r="C48" s="79" t="s">
        <v>78</v>
      </c>
      <c r="D48" s="78" t="s">
        <v>46</v>
      </c>
      <c r="E48" s="94">
        <v>4800</v>
      </c>
      <c r="F48" s="94"/>
      <c r="G48" s="181">
        <f>+IF(E48="","",E48*F48)</f>
        <v>0</v>
      </c>
      <c r="H48" s="17"/>
      <c r="I48" s="17"/>
    </row>
    <row r="49" spans="1:9" ht="14.25" x14ac:dyDescent="0.2">
      <c r="A49" s="77">
        <v>39</v>
      </c>
      <c r="B49" s="217"/>
      <c r="C49" s="79" t="s">
        <v>79</v>
      </c>
      <c r="D49" s="78" t="s">
        <v>46</v>
      </c>
      <c r="E49" s="94">
        <v>240</v>
      </c>
      <c r="F49" s="94"/>
      <c r="G49" s="181">
        <f>+IF(E49="","",E49*F49)</f>
        <v>0</v>
      </c>
      <c r="H49" s="17"/>
      <c r="I49" s="17"/>
    </row>
    <row r="50" spans="1:9" ht="14.25" x14ac:dyDescent="0.2">
      <c r="A50" s="6"/>
      <c r="B50" s="122"/>
      <c r="C50" s="155"/>
      <c r="D50" s="122"/>
      <c r="E50" s="122"/>
      <c r="F50" s="122"/>
      <c r="G50" s="156">
        <f>SUM(G37:G49)</f>
        <v>0</v>
      </c>
      <c r="H50" s="17"/>
      <c r="I50" s="17"/>
    </row>
    <row r="51" spans="1:9" ht="15" thickBot="1" x14ac:dyDescent="0.25">
      <c r="A51" s="6"/>
      <c r="B51" s="12"/>
      <c r="C51" s="95"/>
      <c r="D51" s="12"/>
      <c r="E51" s="12"/>
      <c r="F51" s="12"/>
      <c r="G51" s="96"/>
      <c r="H51" s="17"/>
      <c r="I51" s="17"/>
    </row>
    <row r="52" spans="1:9" ht="15.75" thickBot="1" x14ac:dyDescent="0.3">
      <c r="A52" s="6"/>
      <c r="B52" s="12"/>
      <c r="C52" s="95"/>
      <c r="D52" s="12"/>
      <c r="E52" s="222" t="s">
        <v>88</v>
      </c>
      <c r="F52" s="223"/>
      <c r="G52" s="472">
        <f>G50+G35+G31+G25+G18</f>
        <v>0</v>
      </c>
      <c r="H52" s="17"/>
      <c r="I52" s="17"/>
    </row>
    <row r="53" spans="1:9" ht="28.5" x14ac:dyDescent="0.2">
      <c r="A53" s="6"/>
      <c r="B53" s="15" t="s">
        <v>89</v>
      </c>
      <c r="C53" s="215" t="s">
        <v>90</v>
      </c>
      <c r="D53" s="5"/>
      <c r="E53" s="5"/>
      <c r="F53" s="5"/>
      <c r="G53" s="224"/>
      <c r="H53" s="17"/>
      <c r="I53" s="17"/>
    </row>
    <row r="54" spans="1:9" ht="14.25" x14ac:dyDescent="0.2">
      <c r="A54" s="6"/>
      <c r="B54" s="5"/>
      <c r="C54" s="14"/>
      <c r="D54" s="5"/>
      <c r="E54" s="5"/>
      <c r="F54" s="5"/>
      <c r="G54" s="224"/>
      <c r="H54" s="17"/>
      <c r="I54" s="17"/>
    </row>
    <row r="55" spans="1:9" x14ac:dyDescent="0.2">
      <c r="B55" s="16"/>
      <c r="C55" s="36"/>
      <c r="D55" s="16"/>
      <c r="E55" s="16"/>
      <c r="F55" s="16"/>
      <c r="G55" s="37"/>
      <c r="H55" s="17"/>
      <c r="I55" s="17"/>
    </row>
    <row r="56" spans="1:9" x14ac:dyDescent="0.2">
      <c r="B56" s="16"/>
      <c r="C56" s="36"/>
      <c r="D56" s="16"/>
      <c r="E56" s="16"/>
      <c r="F56" s="16"/>
      <c r="G56" s="37"/>
      <c r="H56" s="17"/>
      <c r="I56" s="17"/>
    </row>
    <row r="57" spans="1:9" x14ac:dyDescent="0.2">
      <c r="B57" s="16"/>
      <c r="C57" s="36"/>
      <c r="D57" s="16"/>
      <c r="E57" s="16"/>
      <c r="F57" s="16"/>
      <c r="G57" s="37"/>
      <c r="H57" s="17"/>
      <c r="I57" s="17"/>
    </row>
    <row r="58" spans="1:9" x14ac:dyDescent="0.2">
      <c r="B58" s="16"/>
      <c r="C58" s="36"/>
      <c r="D58" s="16"/>
      <c r="E58" s="16"/>
      <c r="F58" s="16"/>
      <c r="G58" s="37"/>
      <c r="H58" s="17"/>
      <c r="I58" s="17"/>
    </row>
    <row r="59" spans="1:9" x14ac:dyDescent="0.2">
      <c r="B59" s="16"/>
      <c r="C59" s="36"/>
      <c r="D59" s="16"/>
      <c r="E59" s="16"/>
      <c r="F59" s="16"/>
      <c r="G59" s="37"/>
      <c r="H59" s="17"/>
      <c r="I59" s="17"/>
    </row>
    <row r="60" spans="1:9" x14ac:dyDescent="0.2">
      <c r="B60" s="16"/>
      <c r="C60" s="36"/>
      <c r="D60" s="16"/>
      <c r="E60" s="16"/>
      <c r="F60" s="16"/>
      <c r="G60" s="37"/>
      <c r="H60" s="17"/>
      <c r="I60" s="17"/>
    </row>
    <row r="61" spans="1:9" x14ac:dyDescent="0.2">
      <c r="B61" s="41"/>
      <c r="C61" s="42"/>
      <c r="D61" s="41"/>
      <c r="E61" s="41"/>
      <c r="F61" s="41"/>
      <c r="G61" s="41"/>
    </row>
    <row r="62" spans="1:9" x14ac:dyDescent="0.2">
      <c r="B62" s="41"/>
      <c r="C62" s="42"/>
      <c r="D62" s="41"/>
      <c r="E62" s="43"/>
      <c r="F62" s="41"/>
      <c r="G62" s="43"/>
    </row>
    <row r="63" spans="1:9" x14ac:dyDescent="0.2">
      <c r="B63" s="38"/>
      <c r="C63" s="38"/>
      <c r="D63" s="38"/>
      <c r="E63" s="38"/>
      <c r="F63" s="38"/>
      <c r="G63" s="44"/>
    </row>
    <row r="69" spans="7:7" x14ac:dyDescent="0.2">
      <c r="G69" s="40"/>
    </row>
    <row r="70" spans="7:7" x14ac:dyDescent="0.2">
      <c r="G70" s="40"/>
    </row>
    <row r="71" spans="7:7" x14ac:dyDescent="0.2">
      <c r="G71" s="40"/>
    </row>
  </sheetData>
  <mergeCells count="4">
    <mergeCell ref="C32:G32"/>
    <mergeCell ref="C1:G1"/>
    <mergeCell ref="C26:G26"/>
    <mergeCell ref="E8:G8"/>
  </mergeCells>
  <printOptions horizontalCentered="1"/>
  <pageMargins left="0" right="0" top="0.39370078740157483" bottom="0" header="0" footer="0"/>
  <pageSetup paperSize="9" scale="5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0:B17"/>
  <sheetViews>
    <sheetView workbookViewId="0">
      <selection activeCell="B10" sqref="B10:B17"/>
    </sheetView>
  </sheetViews>
  <sheetFormatPr baseColWidth="10" defaultColWidth="11.42578125" defaultRowHeight="14.25" x14ac:dyDescent="0.2"/>
  <cols>
    <col min="1" max="16384" width="11.42578125" style="6"/>
  </cols>
  <sheetData>
    <row r="10" spans="1:2" ht="15" x14ac:dyDescent="0.25">
      <c r="A10" s="6" t="s">
        <v>214</v>
      </c>
      <c r="B10" s="125">
        <f>+'PC5'!G32</f>
        <v>0</v>
      </c>
    </row>
    <row r="11" spans="1:2" ht="15" x14ac:dyDescent="0.25">
      <c r="A11" s="6" t="s">
        <v>215</v>
      </c>
      <c r="B11" s="125">
        <f>+'PC6'!F48</f>
        <v>0</v>
      </c>
    </row>
    <row r="12" spans="1:2" ht="15" x14ac:dyDescent="0.25">
      <c r="A12" s="6" t="s">
        <v>216</v>
      </c>
      <c r="B12" s="125">
        <f>+'PC7'!J31</f>
        <v>0</v>
      </c>
    </row>
    <row r="13" spans="1:2" ht="15" x14ac:dyDescent="0.25">
      <c r="A13" s="6" t="s">
        <v>217</v>
      </c>
      <c r="B13" s="125">
        <f>+'PC8'!G37</f>
        <v>0</v>
      </c>
    </row>
    <row r="14" spans="1:2" ht="15" x14ac:dyDescent="0.25">
      <c r="A14" s="6" t="s">
        <v>218</v>
      </c>
      <c r="B14" s="125">
        <f>+'PC9'!G42</f>
        <v>0</v>
      </c>
    </row>
    <row r="15" spans="1:2" ht="15" x14ac:dyDescent="0.25">
      <c r="A15" s="6" t="s">
        <v>219</v>
      </c>
      <c r="B15" s="125">
        <f>+'PC10'!F57</f>
        <v>0</v>
      </c>
    </row>
    <row r="16" spans="1:2" ht="15" x14ac:dyDescent="0.25">
      <c r="A16" s="6" t="s">
        <v>220</v>
      </c>
      <c r="B16" s="125">
        <f>+'PC11'!G19</f>
        <v>0</v>
      </c>
    </row>
    <row r="17" spans="1:2" ht="15" x14ac:dyDescent="0.25">
      <c r="A17" s="6" t="s">
        <v>203</v>
      </c>
      <c r="B17" s="125">
        <f>SUM(B10:B16)</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showGridLines="0" zoomScale="70" zoomScaleNormal="70" workbookViewId="0">
      <selection activeCell="J25" sqref="J25"/>
    </sheetView>
  </sheetViews>
  <sheetFormatPr baseColWidth="10" defaultColWidth="11.42578125" defaultRowHeight="14.25" x14ac:dyDescent="0.2"/>
  <cols>
    <col min="1" max="1" width="11.42578125" style="371"/>
    <col min="2" max="2" width="15.5703125" style="6" customWidth="1"/>
    <col min="3" max="3" width="50.5703125" style="372" customWidth="1"/>
    <col min="4" max="5" width="11.42578125" style="371"/>
    <col min="6" max="6" width="15.7109375" style="371" customWidth="1"/>
    <col min="7" max="7" width="14.42578125" style="371" customWidth="1"/>
    <col min="8" max="8" width="11.42578125" style="405"/>
    <col min="9" max="9" width="18.85546875" style="6" customWidth="1"/>
    <col min="10" max="16384" width="11.42578125" style="6"/>
  </cols>
  <sheetData>
    <row r="1" spans="1:8" ht="15" x14ac:dyDescent="0.25">
      <c r="A1" s="406"/>
      <c r="B1" s="407" t="s">
        <v>3</v>
      </c>
      <c r="C1" s="507" t="s">
        <v>4</v>
      </c>
      <c r="D1" s="507"/>
      <c r="E1" s="507"/>
      <c r="F1" s="507"/>
      <c r="G1" s="507"/>
    </row>
    <row r="2" spans="1:8" x14ac:dyDescent="0.2">
      <c r="B2" s="6" t="s">
        <v>5</v>
      </c>
      <c r="C2" s="372" t="s">
        <v>221</v>
      </c>
    </row>
    <row r="3" spans="1:8" x14ac:dyDescent="0.2">
      <c r="B3" s="6" t="s">
        <v>7</v>
      </c>
      <c r="C3" s="372" t="s">
        <v>94</v>
      </c>
    </row>
    <row r="4" spans="1:8" x14ac:dyDescent="0.2">
      <c r="B4" s="6" t="s">
        <v>9</v>
      </c>
      <c r="C4" s="372" t="s">
        <v>222</v>
      </c>
    </row>
    <row r="5" spans="1:8" x14ac:dyDescent="0.2">
      <c r="B5" s="6" t="s">
        <v>11</v>
      </c>
      <c r="C5" s="372" t="s">
        <v>12</v>
      </c>
    </row>
    <row r="7" spans="1:8" ht="15" x14ac:dyDescent="0.25">
      <c r="A7" s="326" t="s">
        <v>23</v>
      </c>
      <c r="B7" s="325" t="s">
        <v>223</v>
      </c>
      <c r="C7" s="361" t="s">
        <v>25</v>
      </c>
      <c r="D7" s="326" t="s">
        <v>26</v>
      </c>
      <c r="E7" s="326" t="s">
        <v>27</v>
      </c>
      <c r="F7" s="326" t="s">
        <v>28</v>
      </c>
      <c r="G7" s="326" t="s">
        <v>29</v>
      </c>
    </row>
    <row r="8" spans="1:8" ht="15" x14ac:dyDescent="0.25">
      <c r="A8" s="162"/>
      <c r="B8" s="77"/>
      <c r="C8" s="362" t="s">
        <v>224</v>
      </c>
      <c r="D8" s="162"/>
      <c r="E8" s="162"/>
      <c r="F8" s="162"/>
      <c r="G8" s="162"/>
    </row>
    <row r="9" spans="1:8" x14ac:dyDescent="0.2">
      <c r="A9" s="162">
        <v>1</v>
      </c>
      <c r="B9" s="77" t="s">
        <v>42</v>
      </c>
      <c r="C9" s="363" t="s">
        <v>43</v>
      </c>
      <c r="D9" s="162" t="s">
        <v>33</v>
      </c>
      <c r="E9" s="162">
        <v>30.4</v>
      </c>
      <c r="F9" s="162"/>
      <c r="G9" s="364">
        <f>+E9*F9</f>
        <v>0</v>
      </c>
      <c r="H9" s="408"/>
    </row>
    <row r="10" spans="1:8" ht="28.5" x14ac:dyDescent="0.2">
      <c r="A10" s="162">
        <v>2</v>
      </c>
      <c r="B10" s="77" t="s">
        <v>34</v>
      </c>
      <c r="C10" s="365" t="s">
        <v>35</v>
      </c>
      <c r="D10" s="162" t="s">
        <v>36</v>
      </c>
      <c r="E10" s="162">
        <v>304</v>
      </c>
      <c r="F10" s="162"/>
      <c r="G10" s="364">
        <f t="shared" ref="G10:G29" si="0">+E10*F10</f>
        <v>0</v>
      </c>
      <c r="H10" s="408"/>
    </row>
    <row r="11" spans="1:8" x14ac:dyDescent="0.2">
      <c r="A11" s="162">
        <v>3</v>
      </c>
      <c r="B11" s="77" t="s">
        <v>44</v>
      </c>
      <c r="C11" s="363" t="s">
        <v>45</v>
      </c>
      <c r="D11" s="162" t="s">
        <v>46</v>
      </c>
      <c r="E11" s="162">
        <v>80</v>
      </c>
      <c r="F11" s="162"/>
      <c r="G11" s="364">
        <f t="shared" si="0"/>
        <v>0</v>
      </c>
      <c r="H11" s="408"/>
    </row>
    <row r="12" spans="1:8" x14ac:dyDescent="0.2">
      <c r="A12" s="162">
        <v>4</v>
      </c>
      <c r="B12" s="77" t="s">
        <v>47</v>
      </c>
      <c r="C12" s="363" t="s">
        <v>48</v>
      </c>
      <c r="D12" s="162" t="s">
        <v>49</v>
      </c>
      <c r="E12" s="162">
        <v>20</v>
      </c>
      <c r="F12" s="162"/>
      <c r="G12" s="364">
        <f t="shared" si="0"/>
        <v>0</v>
      </c>
      <c r="H12" s="408"/>
    </row>
    <row r="13" spans="1:8" x14ac:dyDescent="0.2">
      <c r="A13" s="162">
        <v>5</v>
      </c>
      <c r="B13" s="77" t="s">
        <v>50</v>
      </c>
      <c r="C13" s="363" t="s">
        <v>51</v>
      </c>
      <c r="D13" s="162" t="s">
        <v>52</v>
      </c>
      <c r="E13" s="162">
        <v>20</v>
      </c>
      <c r="F13" s="162"/>
      <c r="G13" s="364">
        <f t="shared" si="0"/>
        <v>0</v>
      </c>
      <c r="H13" s="408"/>
    </row>
    <row r="14" spans="1:8" x14ac:dyDescent="0.2">
      <c r="A14" s="162"/>
      <c r="B14" s="77"/>
      <c r="C14" s="366" t="s">
        <v>61</v>
      </c>
      <c r="D14" s="121" t="s">
        <v>62</v>
      </c>
      <c r="E14" s="367">
        <v>1</v>
      </c>
      <c r="F14" s="368"/>
      <c r="G14" s="369">
        <f>+E14*F14</f>
        <v>0</v>
      </c>
      <c r="H14" s="408"/>
    </row>
    <row r="15" spans="1:8" ht="15" x14ac:dyDescent="0.25">
      <c r="A15" s="162">
        <v>6</v>
      </c>
      <c r="B15" s="77"/>
      <c r="C15" s="363"/>
      <c r="D15" s="162"/>
      <c r="E15" s="162"/>
      <c r="F15" s="162"/>
      <c r="G15" s="370">
        <f>SUM(G9:G14)</f>
        <v>0</v>
      </c>
      <c r="H15" s="408"/>
    </row>
    <row r="16" spans="1:8" ht="15" x14ac:dyDescent="0.25">
      <c r="A16" s="162">
        <v>7</v>
      </c>
      <c r="B16" s="77"/>
      <c r="C16" s="362" t="s">
        <v>59</v>
      </c>
      <c r="D16" s="162"/>
      <c r="E16" s="162"/>
      <c r="F16" s="162"/>
      <c r="G16" s="364"/>
      <c r="H16" s="408"/>
    </row>
    <row r="17" spans="1:8" x14ac:dyDescent="0.2">
      <c r="A17" s="162">
        <v>11</v>
      </c>
      <c r="B17" s="77" t="s">
        <v>63</v>
      </c>
      <c r="C17" s="365" t="s">
        <v>64</v>
      </c>
      <c r="D17" s="162" t="s">
        <v>33</v>
      </c>
      <c r="E17" s="162">
        <v>162</v>
      </c>
      <c r="F17" s="162"/>
      <c r="G17" s="364">
        <f t="shared" si="0"/>
        <v>0</v>
      </c>
      <c r="H17" s="408"/>
    </row>
    <row r="18" spans="1:8" x14ac:dyDescent="0.2">
      <c r="A18" s="162">
        <v>12</v>
      </c>
      <c r="B18" s="77" t="s">
        <v>31</v>
      </c>
      <c r="C18" s="365" t="s">
        <v>32</v>
      </c>
      <c r="D18" s="162" t="s">
        <v>33</v>
      </c>
      <c r="E18" s="162">
        <v>870</v>
      </c>
      <c r="F18" s="162"/>
      <c r="G18" s="364">
        <f t="shared" si="0"/>
        <v>0</v>
      </c>
      <c r="H18" s="408"/>
    </row>
    <row r="19" spans="1:8" ht="28.5" x14ac:dyDescent="0.2">
      <c r="A19" s="162">
        <v>13</v>
      </c>
      <c r="B19" s="77" t="s">
        <v>34</v>
      </c>
      <c r="C19" s="365" t="s">
        <v>35</v>
      </c>
      <c r="D19" s="162" t="s">
        <v>36</v>
      </c>
      <c r="E19" s="162">
        <v>8700</v>
      </c>
      <c r="F19" s="162"/>
      <c r="G19" s="364">
        <f t="shared" si="0"/>
        <v>0</v>
      </c>
      <c r="H19" s="408"/>
    </row>
    <row r="20" spans="1:8" ht="28.5" x14ac:dyDescent="0.2">
      <c r="A20" s="162">
        <v>14</v>
      </c>
      <c r="B20" s="77" t="s">
        <v>57</v>
      </c>
      <c r="C20" s="365" t="s">
        <v>58</v>
      </c>
      <c r="D20" s="162" t="s">
        <v>49</v>
      </c>
      <c r="E20" s="162">
        <v>540</v>
      </c>
      <c r="F20" s="162"/>
      <c r="G20" s="364">
        <f t="shared" si="0"/>
        <v>0</v>
      </c>
      <c r="H20" s="408"/>
    </row>
    <row r="21" spans="1:8" x14ac:dyDescent="0.2">
      <c r="A21" s="162">
        <v>15</v>
      </c>
      <c r="B21" s="77" t="s">
        <v>65</v>
      </c>
      <c r="C21" s="363" t="s">
        <v>66</v>
      </c>
      <c r="D21" s="162" t="s">
        <v>67</v>
      </c>
      <c r="E21" s="162">
        <v>960</v>
      </c>
      <c r="F21" s="162"/>
      <c r="G21" s="364">
        <f t="shared" si="0"/>
        <v>0</v>
      </c>
      <c r="H21" s="408"/>
    </row>
    <row r="22" spans="1:8" x14ac:dyDescent="0.2">
      <c r="A22" s="162">
        <v>16</v>
      </c>
      <c r="B22" s="77" t="s">
        <v>68</v>
      </c>
      <c r="C22" s="363" t="s">
        <v>69</v>
      </c>
      <c r="D22" s="162" t="s">
        <v>46</v>
      </c>
      <c r="E22" s="162">
        <v>600</v>
      </c>
      <c r="F22" s="162"/>
      <c r="G22" s="364">
        <f t="shared" si="0"/>
        <v>0</v>
      </c>
      <c r="H22" s="408"/>
    </row>
    <row r="23" spans="1:8" x14ac:dyDescent="0.2">
      <c r="A23" s="162">
        <v>17</v>
      </c>
      <c r="B23" s="77" t="s">
        <v>70</v>
      </c>
      <c r="C23" s="363" t="s">
        <v>225</v>
      </c>
      <c r="D23" s="162" t="s">
        <v>33</v>
      </c>
      <c r="E23" s="162">
        <v>150</v>
      </c>
      <c r="F23" s="162"/>
      <c r="G23" s="364">
        <f t="shared" si="0"/>
        <v>0</v>
      </c>
      <c r="H23" s="408"/>
    </row>
    <row r="24" spans="1:8" ht="28.5" x14ac:dyDescent="0.2">
      <c r="A24" s="162">
        <v>18</v>
      </c>
      <c r="B24" s="77" t="s">
        <v>39</v>
      </c>
      <c r="C24" s="363" t="s">
        <v>40</v>
      </c>
      <c r="D24" s="162" t="s">
        <v>33</v>
      </c>
      <c r="E24" s="162">
        <v>19.5</v>
      </c>
      <c r="F24" s="162"/>
      <c r="G24" s="364">
        <f t="shared" si="0"/>
        <v>0</v>
      </c>
      <c r="H24" s="408"/>
    </row>
    <row r="25" spans="1:8" ht="28.5" x14ac:dyDescent="0.2">
      <c r="A25" s="162">
        <v>19</v>
      </c>
      <c r="B25" s="77" t="s">
        <v>72</v>
      </c>
      <c r="C25" s="363" t="s">
        <v>73</v>
      </c>
      <c r="D25" s="162" t="s">
        <v>46</v>
      </c>
      <c r="E25" s="162">
        <v>600</v>
      </c>
      <c r="F25" s="162"/>
      <c r="G25" s="364">
        <f t="shared" si="0"/>
        <v>0</v>
      </c>
      <c r="H25" s="408"/>
    </row>
    <row r="26" spans="1:8" x14ac:dyDescent="0.2">
      <c r="A26" s="162">
        <v>20</v>
      </c>
      <c r="B26" s="77" t="s">
        <v>74</v>
      </c>
      <c r="C26" s="363" t="s">
        <v>226</v>
      </c>
      <c r="D26" s="162" t="s">
        <v>76</v>
      </c>
      <c r="E26" s="162">
        <v>7556.4000000000005</v>
      </c>
      <c r="F26" s="162"/>
      <c r="G26" s="364">
        <f t="shared" si="0"/>
        <v>0</v>
      </c>
      <c r="H26" s="408"/>
    </row>
    <row r="27" spans="1:8" x14ac:dyDescent="0.2">
      <c r="A27" s="162">
        <v>21</v>
      </c>
      <c r="B27" s="77" t="s">
        <v>44</v>
      </c>
      <c r="C27" s="363" t="s">
        <v>77</v>
      </c>
      <c r="D27" s="162" t="s">
        <v>46</v>
      </c>
      <c r="E27" s="162">
        <v>2400</v>
      </c>
      <c r="F27" s="162"/>
      <c r="G27" s="364">
        <f t="shared" si="0"/>
        <v>0</v>
      </c>
      <c r="H27" s="408"/>
    </row>
    <row r="28" spans="1:8" x14ac:dyDescent="0.2">
      <c r="A28" s="162">
        <v>22</v>
      </c>
      <c r="B28" s="77"/>
      <c r="C28" s="363" t="s">
        <v>78</v>
      </c>
      <c r="D28" s="162" t="s">
        <v>46</v>
      </c>
      <c r="E28" s="162">
        <v>2400</v>
      </c>
      <c r="F28" s="162"/>
      <c r="G28" s="364">
        <f t="shared" si="0"/>
        <v>0</v>
      </c>
      <c r="H28" s="408"/>
    </row>
    <row r="29" spans="1:8" ht="28.5" x14ac:dyDescent="0.2">
      <c r="A29" s="162">
        <v>23</v>
      </c>
      <c r="B29" s="77"/>
      <c r="C29" s="363" t="s">
        <v>79</v>
      </c>
      <c r="D29" s="162" t="s">
        <v>46</v>
      </c>
      <c r="E29" s="162">
        <v>120</v>
      </c>
      <c r="F29" s="162"/>
      <c r="G29" s="364">
        <f t="shared" si="0"/>
        <v>0</v>
      </c>
      <c r="H29" s="408"/>
    </row>
    <row r="30" spans="1:8" ht="15" x14ac:dyDescent="0.25">
      <c r="A30" s="162"/>
      <c r="B30" s="77"/>
      <c r="C30" s="363"/>
      <c r="D30" s="162"/>
      <c r="E30" s="162"/>
      <c r="F30" s="162"/>
      <c r="G30" s="370">
        <f>SUM(G17:G29)</f>
        <v>0</v>
      </c>
      <c r="H30" s="408"/>
    </row>
    <row r="31" spans="1:8" x14ac:dyDescent="0.2">
      <c r="A31" s="162"/>
      <c r="B31" s="77"/>
      <c r="C31" s="363"/>
      <c r="D31" s="162"/>
      <c r="E31" s="162"/>
      <c r="F31" s="162"/>
      <c r="G31" s="364"/>
    </row>
    <row r="32" spans="1:8" ht="15" x14ac:dyDescent="0.25">
      <c r="A32" s="162"/>
      <c r="B32" s="77"/>
      <c r="C32" s="363"/>
      <c r="D32" s="162"/>
      <c r="E32" s="162" t="s">
        <v>88</v>
      </c>
      <c r="F32" s="162"/>
      <c r="G32" s="370">
        <f>+G15+G30</f>
        <v>0</v>
      </c>
    </row>
    <row r="33" spans="2:3" ht="28.5" x14ac:dyDescent="0.2">
      <c r="B33" s="6" t="s">
        <v>89</v>
      </c>
      <c r="C33" s="372" t="s">
        <v>90</v>
      </c>
    </row>
  </sheetData>
  <mergeCells count="1">
    <mergeCell ref="C1:G1"/>
  </mergeCell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TI (BIBLIAN-BABARCOTE1)</vt:lpstr>
      <vt:lpstr>PC 1</vt:lpstr>
      <vt:lpstr>TIII(BARCOTEII-CAÑAR)</vt:lpstr>
      <vt:lpstr>PC2</vt:lpstr>
      <vt:lpstr>PC3</vt:lpstr>
      <vt:lpstr>TIV(CAÑAR-JUNCAL)</vt:lpstr>
      <vt:lpstr>PC 4</vt:lpstr>
      <vt:lpstr>ZHUD-COCHANCAY-EL TRIUNFO</vt:lpstr>
      <vt:lpstr>PC5</vt:lpstr>
      <vt:lpstr>PC6</vt:lpstr>
      <vt:lpstr>PC7</vt:lpstr>
      <vt:lpstr>PC8</vt:lpstr>
      <vt:lpstr>PC9</vt:lpstr>
      <vt:lpstr>PC10</vt:lpstr>
      <vt:lpstr>PC11</vt:lpstr>
      <vt:lpstr>RESUMEN PCs</vt:lpstr>
      <vt:lpstr>'PC 1'!Área_de_impresión</vt:lpstr>
      <vt:lpstr>'PC 4'!Área_de_impresión</vt:lpstr>
      <vt:lpstr>'PC2'!Área_de_impresión</vt:lpstr>
      <vt:lpstr>'PC3'!Área_de_impresión</vt:lpstr>
      <vt:lpstr>'PC5'!Área_de_impresión</vt:lpstr>
      <vt:lpstr>'PC8'!Área_de_impresión</vt:lpstr>
      <vt:lpstr>'PC9'!Área_de_impresión</vt:lpstr>
    </vt:vector>
  </TitlesOfParts>
  <Company>MTOP Dirección Provincial del Azuay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PRTC</dc:creator>
  <cp:lastModifiedBy>Marconi Patricio Valle Yanchaliquin</cp:lastModifiedBy>
  <cp:revision/>
  <dcterms:created xsi:type="dcterms:W3CDTF">2015-02-02T19:01:45Z</dcterms:created>
  <dcterms:modified xsi:type="dcterms:W3CDTF">2020-10-08T02:54:44Z</dcterms:modified>
</cp:coreProperties>
</file>